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sign Job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'Design Jobs'!$A$4:$V$104</definedName>
    <definedName name="_xlnm._FilterDatabase" localSheetId="2" hidden="1">'Assumptions'!$A$4:$G$9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mm/dd/yyyy"/>
    <numFmt numFmtId="166" formatCode="0.0"/>
    <numFmt numFmtId="167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17261F"/>
      <sz val="9"/>
    </font>
    <font>
      <name val="Aptos"/>
      <b val="1"/>
      <color rgb="00FFFFFF"/>
      <sz val="10"/>
    </font>
    <font>
      <name val="Aptos"/>
      <color rgb="0017261F"/>
      <sz val="10"/>
    </font>
    <font>
      <name val="Aptos"/>
      <b val="1"/>
      <color rgb="0017261F"/>
      <sz val="10"/>
    </font>
    <font>
      <name val="Aptos"/>
      <b val="1"/>
      <color rgb="0017261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FF3C4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4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 by Scope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'Summary'!C10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'Summary'!$A$11:$A$15</f>
            </numRef>
          </cat>
          <val>
            <numRef>
              <f>'Summary'!$C$11:$C$15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Fee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Scope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8</row>
      <rowOff>0</rowOff>
    </from>
    <ext cx="367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  <col width="17" customWidth="1" min="4" max="4"/>
    <col width="18" customWidth="1" min="5" max="5"/>
    <col width="16" customWidth="1" min="6" max="6"/>
    <col width="19" customWidth="1" min="7" max="7"/>
    <col width="15" customWidth="1" min="8" max="8"/>
  </cols>
  <sheetData>
    <row r="1" ht="28" customHeight="1">
      <c r="A1" s="1" t="inlineStr">
        <is>
          <t>Landscape Design Fee Summary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3" t="inlineStr">
        <is>
          <t>Entered Estimates</t>
        </is>
      </c>
      <c r="B3" s="4">
        <f>COUNTIF('Design Jobs'!$A$5:$A$104,"&lt;&gt;")</f>
        <v/>
      </c>
      <c r="C3" s="3" t="inlineStr">
        <is>
          <t>Total Calculated Fees</t>
        </is>
      </c>
      <c r="D3" s="5">
        <f>IFERROR(SUM('Design Jobs'!$U$5:$U$104),0)</f>
        <v/>
      </c>
      <c r="E3" s="3" t="inlineStr">
        <is>
          <t>Approved Fees</t>
        </is>
      </c>
      <c r="F3" s="5">
        <f>IFERROR(SUMIF('Design Jobs'!$L$5:$L$104,"Approved",'Design Jobs'!$U$5:$U$104),0)</f>
        <v/>
      </c>
      <c r="G3" s="3" t="inlineStr">
        <is>
          <t>Review Alerts</t>
        </is>
      </c>
      <c r="H3" s="4">
        <f>COUNTIF('Design Jobs'!$V$5:$V$104,"Review fee")+COUNTIF('Design Jobs'!$V$5:$V$104,"Check inputs")+COUNTIF('Design Jobs'!$V$5:$V$104,"Check assumptions")</f>
        <v/>
      </c>
    </row>
    <row r="4"/>
    <row r="5"/>
    <row r="6">
      <c r="A6" s="3" t="inlineStr">
        <is>
          <t>Average Calculated Fee</t>
        </is>
      </c>
      <c r="B6" s="5">
        <f>IFERROR(AVERAGE('Design Jobs'!$U$5:$U$104),0)</f>
        <v/>
      </c>
      <c r="C6" s="3" t="inlineStr">
        <is>
          <t>Total Billable Hours</t>
        </is>
      </c>
      <c r="D6" s="6">
        <f>IFERROR(SUM('Design Jobs'!$P$5:$P$104),0)</f>
        <v/>
      </c>
      <c r="E6" s="3" t="inlineStr">
        <is>
          <t>Sent Fees</t>
        </is>
      </c>
      <c r="F6" s="5">
        <f>IFERROR(SUMIF('Design Jobs'!$L$5:$L$104,"Sent",'Design Jobs'!$U$5:$U$104),0)</f>
        <v/>
      </c>
      <c r="G6" s="3" t="inlineStr">
        <is>
          <t>Approved Estimates</t>
        </is>
      </c>
      <c r="H6" s="4">
        <f>COUNTIF('Design Jobs'!$L$5:$L$104,"Approved")</f>
        <v/>
      </c>
    </row>
    <row r="7"/>
    <row r="8"/>
    <row r="9"/>
    <row r="10">
      <c r="A10" s="7" t="inlineStr">
        <is>
          <t>Design Scope</t>
        </is>
      </c>
      <c r="B10" s="7" t="inlineStr">
        <is>
          <t>Estimate Count</t>
        </is>
      </c>
      <c r="C10" s="7" t="inlineStr">
        <is>
          <t>Calculated Fee</t>
        </is>
      </c>
    </row>
    <row r="11">
      <c r="A11" s="8">
        <f>IF(Assumptions!$A$5="","",Assumptions!$A$5)</f>
        <v/>
      </c>
      <c r="B11" s="9">
        <f>IF($A11="","",COUNTIF('Design Jobs'!$E$5:$E$104,$A11))</f>
        <v/>
      </c>
      <c r="C11" s="10">
        <f>IF($A11="","",IFERROR(SUMIF('Design Jobs'!$E$5:$E$104,$A11,'Design Jobs'!$U$5:$U$104),0))</f>
        <v/>
      </c>
    </row>
    <row r="12">
      <c r="A12" s="11">
        <f>IF(Assumptions!$A$6="","",Assumptions!$A$6)</f>
        <v/>
      </c>
      <c r="B12" s="12">
        <f>IF($A12="","",COUNTIF('Design Jobs'!$E$5:$E$104,$A12))</f>
        <v/>
      </c>
      <c r="C12" s="13">
        <f>IF($A12="","",IFERROR(SUMIF('Design Jobs'!$E$5:$E$104,$A12,'Design Jobs'!$U$5:$U$104),0))</f>
        <v/>
      </c>
    </row>
    <row r="13">
      <c r="A13" s="8">
        <f>IF(Assumptions!$A$7="","",Assumptions!$A$7)</f>
        <v/>
      </c>
      <c r="B13" s="9">
        <f>IF($A13="","",COUNTIF('Design Jobs'!$E$5:$E$104,$A13))</f>
        <v/>
      </c>
      <c r="C13" s="10">
        <f>IF($A13="","",IFERROR(SUMIF('Design Jobs'!$E$5:$E$104,$A13,'Design Jobs'!$U$5:$U$104),0))</f>
        <v/>
      </c>
    </row>
    <row r="14">
      <c r="A14" s="11">
        <f>IF(Assumptions!$A$8="","",Assumptions!$A$8)</f>
        <v/>
      </c>
      <c r="B14" s="12">
        <f>IF($A14="","",COUNTIF('Design Jobs'!$E$5:$E$104,$A14))</f>
        <v/>
      </c>
      <c r="C14" s="13">
        <f>IF($A14="","",IFERROR(SUMIF('Design Jobs'!$E$5:$E$104,$A14,'Design Jobs'!$U$5:$U$104),0))</f>
        <v/>
      </c>
    </row>
    <row r="15">
      <c r="A15" s="8">
        <f>IF(Assumptions!$A$9="","",Assumptions!$A$9)</f>
        <v/>
      </c>
      <c r="B15" s="9">
        <f>IF($A15="","",COUNTIF('Design Jobs'!$E$5:$E$104,$A15))</f>
        <v/>
      </c>
      <c r="C15" s="10">
        <f>IF($A15="","",IFERROR(SUMIF('Design Jobs'!$E$5:$E$104,$A15,'Design Jobs'!$U$5:$U$104),0))</f>
        <v/>
      </c>
    </row>
  </sheetData>
  <mergeCells count="1">
    <mergeCell ref="A1:H1"/>
  </mergeCells>
  <conditionalFormatting sqref="H3">
    <cfRule type="expression" priority="1" dxfId="0" stopIfTrue="1">
      <formula>$H$3&gt;0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5" customWidth="1" min="3" max="3"/>
    <col width="13" customWidth="1" min="4" max="4"/>
    <col width="21" customWidth="1" min="5" max="5"/>
    <col width="14" customWidth="1" min="6" max="6"/>
    <col width="14" customWidth="1" min="7" max="7"/>
    <col width="18" customWidth="1" min="8" max="8"/>
    <col width="12" customWidth="1" min="9" max="9"/>
    <col width="13" customWidth="1" min="10" max="10"/>
    <col width="17" customWidth="1" min="11" max="11"/>
    <col width="14" customWidth="1" min="12" max="12"/>
    <col width="17" customWidth="1" min="13" max="13"/>
    <col width="19" customWidth="1" min="14" max="14"/>
    <col width="16" customWidth="1" min="15" max="15"/>
    <col width="15" customWidth="1" min="16" max="16"/>
    <col width="14" customWidth="1" min="17" max="17"/>
    <col width="15" customWidth="1" min="18" max="18"/>
    <col width="14" customWidth="1" min="19" max="19"/>
    <col width="18" customWidth="1" min="20" max="20"/>
    <col width="17" customWidth="1" min="21" max="21"/>
    <col width="19" customWidth="1" min="22" max="22"/>
  </cols>
  <sheetData>
    <row r="1" ht="28" customHeight="1">
      <c r="A1" s="1" t="inlineStr">
        <is>
          <t>Landscape Design Fee Calculator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9" t="n"/>
    </row>
    <row r="2">
      <c r="A2" s="14" t="inlineStr">
        <is>
          <t>Yellow cells are editable. Calculated fees use the current values on the Assumptions sheet.</t>
        </is>
      </c>
    </row>
    <row r="3"/>
    <row r="4" ht="34" customHeight="1">
      <c r="A4" s="7" t="inlineStr">
        <is>
          <t>Estimate ID</t>
        </is>
      </c>
      <c r="B4" s="7" t="inlineStr">
        <is>
          <t>Customer</t>
        </is>
      </c>
      <c r="C4" s="7" t="inlineStr">
        <is>
          <t>Property or Project</t>
        </is>
      </c>
      <c r="D4" s="7" t="inlineStr">
        <is>
          <t>Quote Date</t>
        </is>
      </c>
      <c r="E4" s="7" t="inlineStr">
        <is>
          <t>Design Scope</t>
        </is>
      </c>
      <c r="F4" s="7" t="inlineStr">
        <is>
          <t>Area (sq ft)</t>
        </is>
      </c>
      <c r="G4" s="7" t="inlineStr">
        <is>
          <t>Complexity</t>
        </is>
      </c>
      <c r="H4" s="7" t="inlineStr">
        <is>
          <t>Planned Revisions</t>
        </is>
      </c>
      <c r="I4" s="7" t="inlineStr">
        <is>
          <t>Site Visits</t>
        </is>
      </c>
      <c r="J4" s="7" t="inlineStr">
        <is>
          <t>Travel Miles</t>
        </is>
      </c>
      <c r="K4" s="7" t="inlineStr">
        <is>
          <t>Other Direct Cost</t>
        </is>
      </c>
      <c r="L4" s="7" t="inlineStr">
        <is>
          <t>Status</t>
        </is>
      </c>
      <c r="M4" s="7" t="inlineStr">
        <is>
          <t>Core Design Hours</t>
        </is>
      </c>
      <c r="N4" s="7" t="inlineStr">
        <is>
          <t>Extra Revision Hours</t>
        </is>
      </c>
      <c r="O4" s="7" t="inlineStr">
        <is>
          <t>Site Visit Hours</t>
        </is>
      </c>
      <c r="P4" s="7" t="inlineStr">
        <is>
          <t>Billable Hours</t>
        </is>
      </c>
      <c r="Q4" s="7" t="inlineStr">
        <is>
          <t>Hourly Rate</t>
        </is>
      </c>
      <c r="R4" s="7" t="inlineStr">
        <is>
          <t>Labor Fee</t>
        </is>
      </c>
      <c r="S4" s="7" t="inlineStr">
        <is>
          <t>Travel Fee</t>
        </is>
      </c>
      <c r="T4" s="7" t="inlineStr">
        <is>
          <t>Other Cost Charge</t>
        </is>
      </c>
      <c r="U4" s="7" t="inlineStr">
        <is>
          <t>Total Design Fee</t>
        </is>
      </c>
      <c r="V4" s="7" t="inlineStr">
        <is>
          <t>Review Alert</t>
        </is>
      </c>
    </row>
    <row r="5">
      <c r="A5" s="15" t="inlineStr">
        <is>
          <t>EST-2026-001</t>
        </is>
      </c>
      <c r="B5" s="15" t="inlineStr">
        <is>
          <t>Fictional Client 01</t>
        </is>
      </c>
      <c r="C5" s="15" t="inlineStr">
        <is>
          <t>Imaginary Residence 01</t>
        </is>
      </c>
      <c r="D5" s="30" t="n">
        <v>46213</v>
      </c>
      <c r="E5" s="15" t="inlineStr">
        <is>
          <t>Concept Plan</t>
        </is>
      </c>
      <c r="F5" s="17" t="n">
        <v>2500</v>
      </c>
      <c r="G5" s="15" t="inlineStr">
        <is>
          <t>Standard</t>
        </is>
      </c>
      <c r="H5" s="17" t="n">
        <v>1</v>
      </c>
      <c r="I5" s="17" t="n">
        <v>1</v>
      </c>
      <c r="J5" s="31" t="n">
        <v>8</v>
      </c>
      <c r="K5" s="19" t="n">
        <v>0</v>
      </c>
      <c r="L5" s="20" t="inlineStr">
        <is>
          <t>Draft</t>
        </is>
      </c>
      <c r="M5" s="21">
        <f>IF(OR($A5="",$E5="",$F5="",$G5=""),"",IFERROR((VLOOKUP($E5,Assumptions!$A$5:$G$9,2,FALSE)+($F5/1000)*VLOOKUP($E5,Assumptions!$A$5:$G$9,3,FALSE))*VLOOKUP($G5,Assumptions!$I$5:$J$7,2,FALSE),""))</f>
        <v/>
      </c>
      <c r="N5" s="21">
        <f>IF(OR($A5="",$E5="",$H5=""),"",IFERROR(MAX(0,$H5-VLOOKUP($E5,Assumptions!$A$5:$G$9,5,FALSE))*VLOOKUP($E5,Assumptions!$A$5:$G$9,6,FALSE),""))</f>
        <v/>
      </c>
      <c r="O5" s="21">
        <f>IF(OR($A5="",$E5="",$I5=""),"",IFERROR($I5*VLOOKUP($E5,Assumptions!$A$5:$G$9,7,FALSE),""))</f>
        <v/>
      </c>
      <c r="P5" s="21">
        <f>IF($A5="","",IF(COUNT($M5:$O5)=0,"",SUM($M5:$O5)))</f>
        <v/>
      </c>
      <c r="Q5" s="10">
        <f>IF(OR($A5="",$E5=""),"",IFERROR(VLOOKUP($E5,Assumptions!$A$5:$G$9,4,FALSE),""))</f>
        <v/>
      </c>
      <c r="R5" s="10">
        <f>IF(OR($A5="",$P5="",$Q5=""),"",IFERROR($P5*$Q5,""))</f>
        <v/>
      </c>
      <c r="S5" s="10">
        <f>IF(OR($A5="",$J5=""),"",IFERROR($J5*Assumptions!$J$10,""))</f>
        <v/>
      </c>
      <c r="T5" s="10">
        <f>IF(OR($A5="",$K5=""),"",IFERROR($K5*(1+Assumptions!$J$11),""))</f>
        <v/>
      </c>
      <c r="U5" s="10">
        <f>IF($A5="","",IF(COUNT($R5:$T5)=0,"",SUM($R5:$T5)))</f>
        <v/>
      </c>
      <c r="V5" s="22">
        <f>IF($A5="","",IF(COUNTBLANK($B5:$L5)&gt;0,"Check inputs",IF(OR($M5="",$N5="",$O5="",$P5="",$Q5="",Assumptions!$J$10="",Assumptions!$J$11="",Assumptions!$J$12=""),"Check assumptions",IF($Q5&lt;=0,"Check assumptions",IF($U5&gt;=Assumptions!$J$12,"Review fee","Ready to review")))))</f>
        <v/>
      </c>
    </row>
    <row r="6">
      <c r="A6" s="15" t="inlineStr">
        <is>
          <t>EST-2026-002</t>
        </is>
      </c>
      <c r="B6" s="15" t="inlineStr">
        <is>
          <t>Fictional Client 02</t>
        </is>
      </c>
      <c r="C6" s="15" t="inlineStr">
        <is>
          <t>Imaginary Garden Lot 02</t>
        </is>
      </c>
      <c r="D6" s="30" t="n">
        <v>46220</v>
      </c>
      <c r="E6" s="15" t="inlineStr">
        <is>
          <t>Planting Plan</t>
        </is>
      </c>
      <c r="F6" s="17" t="n">
        <v>8000</v>
      </c>
      <c r="G6" s="15" t="inlineStr">
        <is>
          <t>Detailed</t>
        </is>
      </c>
      <c r="H6" s="17" t="n">
        <v>3</v>
      </c>
      <c r="I6" s="17" t="n">
        <v>2</v>
      </c>
      <c r="J6" s="31" t="n">
        <v>18</v>
      </c>
      <c r="K6" s="19" t="n">
        <v>120</v>
      </c>
      <c r="L6" s="20" t="inlineStr">
        <is>
          <t>Sent</t>
        </is>
      </c>
      <c r="M6" s="23">
        <f>IF(OR($A6="",$E6="",$F6="",$G6=""),"",IFERROR((VLOOKUP($E6,Assumptions!$A$5:$G$9,2,FALSE)+($F6/1000)*VLOOKUP($E6,Assumptions!$A$5:$G$9,3,FALSE))*VLOOKUP($G6,Assumptions!$I$5:$J$7,2,FALSE),""))</f>
        <v/>
      </c>
      <c r="N6" s="23">
        <f>IF(OR($A6="",$E6="",$H6=""),"",IFERROR(MAX(0,$H6-VLOOKUP($E6,Assumptions!$A$5:$G$9,5,FALSE))*VLOOKUP($E6,Assumptions!$A$5:$G$9,6,FALSE),""))</f>
        <v/>
      </c>
      <c r="O6" s="23">
        <f>IF(OR($A6="",$E6="",$I6=""),"",IFERROR($I6*VLOOKUP($E6,Assumptions!$A$5:$G$9,7,FALSE),""))</f>
        <v/>
      </c>
      <c r="P6" s="23">
        <f>IF($A6="","",IF(COUNT($M6:$O6)=0,"",SUM($M6:$O6)))</f>
        <v/>
      </c>
      <c r="Q6" s="13">
        <f>IF(OR($A6="",$E6=""),"",IFERROR(VLOOKUP($E6,Assumptions!$A$5:$G$9,4,FALSE),""))</f>
        <v/>
      </c>
      <c r="R6" s="13">
        <f>IF(OR($A6="",$P6="",$Q6=""),"",IFERROR($P6*$Q6,""))</f>
        <v/>
      </c>
      <c r="S6" s="13">
        <f>IF(OR($A6="",$J6=""),"",IFERROR($J6*Assumptions!$J$10,""))</f>
        <v/>
      </c>
      <c r="T6" s="13">
        <f>IF(OR($A6="",$K6=""),"",IFERROR($K6*(1+Assumptions!$J$11),""))</f>
        <v/>
      </c>
      <c r="U6" s="13">
        <f>IF($A6="","",IF(COUNT($R6:$T6)=0,"",SUM($R6:$T6)))</f>
        <v/>
      </c>
      <c r="V6" s="24">
        <f>IF($A6="","",IF(COUNTBLANK($B6:$L6)&gt;0,"Check inputs",IF(OR($M6="",$N6="",$O6="",$P6="",$Q6="",Assumptions!$J$10="",Assumptions!$J$11="",Assumptions!$J$12=""),"Check assumptions",IF($Q6&lt;=0,"Check assumptions",IF($U6&gt;=Assumptions!$J$12,"Review fee","Ready to review")))))</f>
        <v/>
      </c>
    </row>
    <row r="7">
      <c r="A7" s="15" t="inlineStr">
        <is>
          <t>EST-2026-003</t>
        </is>
      </c>
      <c r="B7" s="15" t="inlineStr">
        <is>
          <t>Fictional Client 03</t>
        </is>
      </c>
      <c r="C7" s="15" t="inlineStr">
        <is>
          <t>Imaginary Front Yard 03</t>
        </is>
      </c>
      <c r="D7" s="30" t="n">
        <v>46227</v>
      </c>
      <c r="E7" s="15" t="inlineStr">
        <is>
          <t>Front Yard Design</t>
        </is>
      </c>
      <c r="F7" s="17" t="n">
        <v>4500</v>
      </c>
      <c r="G7" s="15" t="inlineStr">
        <is>
          <t>Standard</t>
        </is>
      </c>
      <c r="H7" s="17" t="n">
        <v>2</v>
      </c>
      <c r="I7" s="17" t="n">
        <v>1</v>
      </c>
      <c r="J7" s="31" t="n">
        <v>0</v>
      </c>
      <c r="K7" s="19" t="n">
        <v>50</v>
      </c>
      <c r="L7" s="20" t="inlineStr">
        <is>
          <t>Approved</t>
        </is>
      </c>
      <c r="M7" s="21">
        <f>IF(OR($A7="",$E7="",$F7="",$G7=""),"",IFERROR((VLOOKUP($E7,Assumptions!$A$5:$G$9,2,FALSE)+($F7/1000)*VLOOKUP($E7,Assumptions!$A$5:$G$9,3,FALSE))*VLOOKUP($G7,Assumptions!$I$5:$J$7,2,FALSE),""))</f>
        <v/>
      </c>
      <c r="N7" s="21">
        <f>IF(OR($A7="",$E7="",$H7=""),"",IFERROR(MAX(0,$H7-VLOOKUP($E7,Assumptions!$A$5:$G$9,5,FALSE))*VLOOKUP($E7,Assumptions!$A$5:$G$9,6,FALSE),""))</f>
        <v/>
      </c>
      <c r="O7" s="21">
        <f>IF(OR($A7="",$E7="",$I7=""),"",IFERROR($I7*VLOOKUP($E7,Assumptions!$A$5:$G$9,7,FALSE),""))</f>
        <v/>
      </c>
      <c r="P7" s="21">
        <f>IF($A7="","",IF(COUNT($M7:$O7)=0,"",SUM($M7:$O7)))</f>
        <v/>
      </c>
      <c r="Q7" s="10">
        <f>IF(OR($A7="",$E7=""),"",IFERROR(VLOOKUP($E7,Assumptions!$A$5:$G$9,4,FALSE),""))</f>
        <v/>
      </c>
      <c r="R7" s="10">
        <f>IF(OR($A7="",$P7="",$Q7=""),"",IFERROR($P7*$Q7,""))</f>
        <v/>
      </c>
      <c r="S7" s="10">
        <f>IF(OR($A7="",$J7=""),"",IFERROR($J7*Assumptions!$J$10,""))</f>
        <v/>
      </c>
      <c r="T7" s="10">
        <f>IF(OR($A7="",$K7=""),"",IFERROR($K7*(1+Assumptions!$J$11),""))</f>
        <v/>
      </c>
      <c r="U7" s="10">
        <f>IF($A7="","",IF(COUNT($R7:$T7)=0,"",SUM($R7:$T7)))</f>
        <v/>
      </c>
      <c r="V7" s="22">
        <f>IF($A7="","",IF(COUNTBLANK($B7:$L7)&gt;0,"Check inputs",IF(OR($M7="",$N7="",$O7="",$P7="",$Q7="",Assumptions!$J$10="",Assumptions!$J$11="",Assumptions!$J$12=""),"Check assumptions",IF($Q7&lt;=0,"Check assumptions",IF($U7&gt;=Assumptions!$J$12,"Review fee","Ready to review")))))</f>
        <v/>
      </c>
    </row>
    <row r="8">
      <c r="A8" s="15" t="inlineStr">
        <is>
          <t>EST-2026-004</t>
        </is>
      </c>
      <c r="B8" s="15" t="inlineStr">
        <is>
          <t>Fictional Client 04</t>
        </is>
      </c>
      <c r="C8" s="15" t="inlineStr">
        <is>
          <t>Imaginary Homestead 04</t>
        </is>
      </c>
      <c r="D8" s="30" t="n">
        <v>46234</v>
      </c>
      <c r="E8" s="15" t="inlineStr">
        <is>
          <t>Full Property Design</t>
        </is>
      </c>
      <c r="F8" s="17" t="n">
        <v>22000</v>
      </c>
      <c r="G8" s="15" t="inlineStr">
        <is>
          <t>Complex</t>
        </is>
      </c>
      <c r="H8" s="17" t="n">
        <v>4</v>
      </c>
      <c r="I8" s="17" t="n">
        <v>3</v>
      </c>
      <c r="J8" s="31" t="n">
        <v>42</v>
      </c>
      <c r="K8" s="19" t="n">
        <v>300</v>
      </c>
      <c r="L8" s="20" t="inlineStr">
        <is>
          <t>Sent</t>
        </is>
      </c>
      <c r="M8" s="23">
        <f>IF(OR($A8="",$E8="",$F8="",$G8=""),"",IFERROR((VLOOKUP($E8,Assumptions!$A$5:$G$9,2,FALSE)+($F8/1000)*VLOOKUP($E8,Assumptions!$A$5:$G$9,3,FALSE))*VLOOKUP($G8,Assumptions!$I$5:$J$7,2,FALSE),""))</f>
        <v/>
      </c>
      <c r="N8" s="23">
        <f>IF(OR($A8="",$E8="",$H8=""),"",IFERROR(MAX(0,$H8-VLOOKUP($E8,Assumptions!$A$5:$G$9,5,FALSE))*VLOOKUP($E8,Assumptions!$A$5:$G$9,6,FALSE),""))</f>
        <v/>
      </c>
      <c r="O8" s="23">
        <f>IF(OR($A8="",$E8="",$I8=""),"",IFERROR($I8*VLOOKUP($E8,Assumptions!$A$5:$G$9,7,FALSE),""))</f>
        <v/>
      </c>
      <c r="P8" s="23">
        <f>IF($A8="","",IF(COUNT($M8:$O8)=0,"",SUM($M8:$O8)))</f>
        <v/>
      </c>
      <c r="Q8" s="13">
        <f>IF(OR($A8="",$E8=""),"",IFERROR(VLOOKUP($E8,Assumptions!$A$5:$G$9,4,FALSE),""))</f>
        <v/>
      </c>
      <c r="R8" s="13">
        <f>IF(OR($A8="",$P8="",$Q8=""),"",IFERROR($P8*$Q8,""))</f>
        <v/>
      </c>
      <c r="S8" s="13">
        <f>IF(OR($A8="",$J8=""),"",IFERROR($J8*Assumptions!$J$10,""))</f>
        <v/>
      </c>
      <c r="T8" s="13">
        <f>IF(OR($A8="",$K8=""),"",IFERROR($K8*(1+Assumptions!$J$11),""))</f>
        <v/>
      </c>
      <c r="U8" s="13">
        <f>IF($A8="","",IF(COUNT($R8:$T8)=0,"",SUM($R8:$T8)))</f>
        <v/>
      </c>
      <c r="V8" s="24">
        <f>IF($A8="","",IF(COUNTBLANK($B8:$L8)&gt;0,"Check inputs",IF(OR($M8="",$N8="",$O8="",$P8="",$Q8="",Assumptions!$J$10="",Assumptions!$J$11="",Assumptions!$J$12=""),"Check assumptions",IF($Q8&lt;=0,"Check assumptions",IF($U8&gt;=Assumptions!$J$12,"Review fee","Ready to review")))))</f>
        <v/>
      </c>
    </row>
    <row r="9">
      <c r="A9" s="15" t="inlineStr">
        <is>
          <t>EST-2026-005</t>
        </is>
      </c>
      <c r="B9" s="15" t="inlineStr">
        <is>
          <t>Fictional Client 05</t>
        </is>
      </c>
      <c r="C9" s="15" t="inlineStr">
        <is>
          <t>Imaginary Patio Site 05</t>
        </is>
      </c>
      <c r="D9" s="30" t="n">
        <v>46241</v>
      </c>
      <c r="E9" s="15" t="inlineStr">
        <is>
          <t>Hardscape Concept</t>
        </is>
      </c>
      <c r="F9" s="17" t="n">
        <v>6000</v>
      </c>
      <c r="G9" s="15" t="inlineStr">
        <is>
          <t>Detailed</t>
        </is>
      </c>
      <c r="H9" s="17" t="n">
        <v>2</v>
      </c>
      <c r="I9" s="17" t="n">
        <v>2</v>
      </c>
      <c r="J9" s="31" t="n">
        <v>25</v>
      </c>
      <c r="K9" s="19" t="n">
        <v>200</v>
      </c>
      <c r="L9" s="20" t="inlineStr">
        <is>
          <t>On Hold</t>
        </is>
      </c>
      <c r="M9" s="21">
        <f>IF(OR($A9="",$E9="",$F9="",$G9=""),"",IFERROR((VLOOKUP($E9,Assumptions!$A$5:$G$9,2,FALSE)+($F9/1000)*VLOOKUP($E9,Assumptions!$A$5:$G$9,3,FALSE))*VLOOKUP($G9,Assumptions!$I$5:$J$7,2,FALSE),""))</f>
        <v/>
      </c>
      <c r="N9" s="21">
        <f>IF(OR($A9="",$E9="",$H9=""),"",IFERROR(MAX(0,$H9-VLOOKUP($E9,Assumptions!$A$5:$G$9,5,FALSE))*VLOOKUP($E9,Assumptions!$A$5:$G$9,6,FALSE),""))</f>
        <v/>
      </c>
      <c r="O9" s="21">
        <f>IF(OR($A9="",$E9="",$I9=""),"",IFERROR($I9*VLOOKUP($E9,Assumptions!$A$5:$G$9,7,FALSE),""))</f>
        <v/>
      </c>
      <c r="P9" s="21">
        <f>IF($A9="","",IF(COUNT($M9:$O9)=0,"",SUM($M9:$O9)))</f>
        <v/>
      </c>
      <c r="Q9" s="10">
        <f>IF(OR($A9="",$E9=""),"",IFERROR(VLOOKUP($E9,Assumptions!$A$5:$G$9,4,FALSE),""))</f>
        <v/>
      </c>
      <c r="R9" s="10">
        <f>IF(OR($A9="",$P9="",$Q9=""),"",IFERROR($P9*$Q9,""))</f>
        <v/>
      </c>
      <c r="S9" s="10">
        <f>IF(OR($A9="",$J9=""),"",IFERROR($J9*Assumptions!$J$10,""))</f>
        <v/>
      </c>
      <c r="T9" s="10">
        <f>IF(OR($A9="",$K9=""),"",IFERROR($K9*(1+Assumptions!$J$11),""))</f>
        <v/>
      </c>
      <c r="U9" s="10">
        <f>IF($A9="","",IF(COUNT($R9:$T9)=0,"",SUM($R9:$T9)))</f>
        <v/>
      </c>
      <c r="V9" s="22">
        <f>IF($A9="","",IF(COUNTBLANK($B9:$L9)&gt;0,"Check inputs",IF(OR($M9="",$N9="",$O9="",$P9="",$Q9="",Assumptions!$J$10="",Assumptions!$J$11="",Assumptions!$J$12=""),"Check assumptions",IF($Q9&lt;=0,"Check assumptions",IF($U9&gt;=Assumptions!$J$12,"Review fee","Ready to review")))))</f>
        <v/>
      </c>
    </row>
    <row r="10">
      <c r="A10" s="15" t="inlineStr">
        <is>
          <t>EST-2026-006</t>
        </is>
      </c>
      <c r="B10" s="15" t="inlineStr">
        <is>
          <t>Fictional Client 06</t>
        </is>
      </c>
      <c r="C10" s="15" t="inlineStr">
        <is>
          <t>Imaginary Courtyard 06</t>
        </is>
      </c>
      <c r="D10" s="30" t="n">
        <v>46248</v>
      </c>
      <c r="E10" s="15" t="inlineStr">
        <is>
          <t>Concept Plan</t>
        </is>
      </c>
      <c r="F10" s="17" t="n">
        <v>0</v>
      </c>
      <c r="G10" s="15" t="inlineStr">
        <is>
          <t>Standard</t>
        </is>
      </c>
      <c r="H10" s="17" t="n">
        <v>0</v>
      </c>
      <c r="I10" s="17" t="n">
        <v>0</v>
      </c>
      <c r="J10" s="31" t="n">
        <v>0</v>
      </c>
      <c r="K10" s="19" t="n">
        <v>0</v>
      </c>
      <c r="L10" s="20" t="inlineStr">
        <is>
          <t>Draft</t>
        </is>
      </c>
      <c r="M10" s="23">
        <f>IF(OR($A10="",$E10="",$F10="",$G10=""),"",IFERROR((VLOOKUP($E10,Assumptions!$A$5:$G$9,2,FALSE)+($F10/1000)*VLOOKUP($E10,Assumptions!$A$5:$G$9,3,FALSE))*VLOOKUP($G10,Assumptions!$I$5:$J$7,2,FALSE),""))</f>
        <v/>
      </c>
      <c r="N10" s="23">
        <f>IF(OR($A10="",$E10="",$H10=""),"",IFERROR(MAX(0,$H10-VLOOKUP($E10,Assumptions!$A$5:$G$9,5,FALSE))*VLOOKUP($E10,Assumptions!$A$5:$G$9,6,FALSE),""))</f>
        <v/>
      </c>
      <c r="O10" s="23">
        <f>IF(OR($A10="",$E10="",$I10=""),"",IFERROR($I10*VLOOKUP($E10,Assumptions!$A$5:$G$9,7,FALSE),""))</f>
        <v/>
      </c>
      <c r="P10" s="23">
        <f>IF($A10="","",IF(COUNT($M10:$O10)=0,"",SUM($M10:$O10)))</f>
        <v/>
      </c>
      <c r="Q10" s="13">
        <f>IF(OR($A10="",$E10=""),"",IFERROR(VLOOKUP($E10,Assumptions!$A$5:$G$9,4,FALSE),""))</f>
        <v/>
      </c>
      <c r="R10" s="13">
        <f>IF(OR($A10="",$P10="",$Q10=""),"",IFERROR($P10*$Q10,""))</f>
        <v/>
      </c>
      <c r="S10" s="13">
        <f>IF(OR($A10="",$J10=""),"",IFERROR($J10*Assumptions!$J$10,""))</f>
        <v/>
      </c>
      <c r="T10" s="13">
        <f>IF(OR($A10="",$K10=""),"",IFERROR($K10*(1+Assumptions!$J$11),""))</f>
        <v/>
      </c>
      <c r="U10" s="13">
        <f>IF($A10="","",IF(COUNT($R10:$T10)=0,"",SUM($R10:$T10)))</f>
        <v/>
      </c>
      <c r="V10" s="24">
        <f>IF($A10="","",IF(COUNTBLANK($B10:$L10)&gt;0,"Check inputs",IF(OR($M10="",$N10="",$O10="",$P10="",$Q10="",Assumptions!$J$10="",Assumptions!$J$11="",Assumptions!$J$12=""),"Check assumptions",IF($Q10&lt;=0,"Check assumptions",IF($U10&gt;=Assumptions!$J$12,"Review fee","Ready to review")))))</f>
        <v/>
      </c>
    </row>
    <row r="11">
      <c r="A11" s="15" t="inlineStr">
        <is>
          <t>EST-2026-007</t>
        </is>
      </c>
      <c r="B11" s="15" t="inlineStr">
        <is>
          <t>Fictional Client 07</t>
        </is>
      </c>
      <c r="C11" s="15" t="inlineStr">
        <is>
          <t>Imaginary Planting Area 07</t>
        </is>
      </c>
      <c r="D11" s="30" t="n">
        <v>46255</v>
      </c>
      <c r="E11" s="15" t="inlineStr">
        <is>
          <t>Planting Plan</t>
        </is>
      </c>
      <c r="F11" s="17" t="n">
        <v>12000</v>
      </c>
      <c r="G11" s="15" t="inlineStr">
        <is>
          <t>Complex</t>
        </is>
      </c>
      <c r="H11" s="17" t="n">
        <v>5</v>
      </c>
      <c r="I11" s="17" t="n">
        <v>2</v>
      </c>
      <c r="J11" s="31" t="n">
        <v>60</v>
      </c>
      <c r="K11" s="19" t="n">
        <v>450</v>
      </c>
      <c r="L11" s="20" t="inlineStr">
        <is>
          <t>Approved</t>
        </is>
      </c>
      <c r="M11" s="21">
        <f>IF(OR($A11="",$E11="",$F11="",$G11=""),"",IFERROR((VLOOKUP($E11,Assumptions!$A$5:$G$9,2,FALSE)+($F11/1000)*VLOOKUP($E11,Assumptions!$A$5:$G$9,3,FALSE))*VLOOKUP($G11,Assumptions!$I$5:$J$7,2,FALSE),""))</f>
        <v/>
      </c>
      <c r="N11" s="21">
        <f>IF(OR($A11="",$E11="",$H11=""),"",IFERROR(MAX(0,$H11-VLOOKUP($E11,Assumptions!$A$5:$G$9,5,FALSE))*VLOOKUP($E11,Assumptions!$A$5:$G$9,6,FALSE),""))</f>
        <v/>
      </c>
      <c r="O11" s="21">
        <f>IF(OR($A11="",$E11="",$I11=""),"",IFERROR($I11*VLOOKUP($E11,Assumptions!$A$5:$G$9,7,FALSE),""))</f>
        <v/>
      </c>
      <c r="P11" s="21">
        <f>IF($A11="","",IF(COUNT($M11:$O11)=0,"",SUM($M11:$O11)))</f>
        <v/>
      </c>
      <c r="Q11" s="10">
        <f>IF(OR($A11="",$E11=""),"",IFERROR(VLOOKUP($E11,Assumptions!$A$5:$G$9,4,FALSE),""))</f>
        <v/>
      </c>
      <c r="R11" s="10">
        <f>IF(OR($A11="",$P11="",$Q11=""),"",IFERROR($P11*$Q11,""))</f>
        <v/>
      </c>
      <c r="S11" s="10">
        <f>IF(OR($A11="",$J11=""),"",IFERROR($J11*Assumptions!$J$10,""))</f>
        <v/>
      </c>
      <c r="T11" s="10">
        <f>IF(OR($A11="",$K11=""),"",IFERROR($K11*(1+Assumptions!$J$11),""))</f>
        <v/>
      </c>
      <c r="U11" s="10">
        <f>IF($A11="","",IF(COUNT($R11:$T11)=0,"",SUM($R11:$T11)))</f>
        <v/>
      </c>
      <c r="V11" s="22">
        <f>IF($A11="","",IF(COUNTBLANK($B11:$L11)&gt;0,"Check inputs",IF(OR($M11="",$N11="",$O11="",$P11="",$Q11="",Assumptions!$J$10="",Assumptions!$J$11="",Assumptions!$J$12=""),"Check assumptions",IF($Q11&lt;=0,"Check assumptions",IF($U11&gt;=Assumptions!$J$12,"Review fee","Ready to review")))))</f>
        <v/>
      </c>
    </row>
    <row r="12">
      <c r="A12" s="15" t="inlineStr">
        <is>
          <t>EST-2026-008</t>
        </is>
      </c>
      <c r="B12" s="15" t="inlineStr">
        <is>
          <t>Fictional Client 08</t>
        </is>
      </c>
      <c r="C12" s="15" t="inlineStr">
        <is>
          <t>Imaginary Entry Garden 08</t>
        </is>
      </c>
      <c r="D12" s="30" t="n">
        <v>46262</v>
      </c>
      <c r="E12" s="15" t="inlineStr">
        <is>
          <t>Front Yard Design</t>
        </is>
      </c>
      <c r="F12" s="17" t="n">
        <v>7500</v>
      </c>
      <c r="G12" s="15" t="inlineStr">
        <is>
          <t>Detailed</t>
        </is>
      </c>
      <c r="H12" s="17" t="n">
        <v>1</v>
      </c>
      <c r="I12" s="17" t="n">
        <v>1</v>
      </c>
      <c r="J12" s="31" t="n">
        <v>12.5</v>
      </c>
      <c r="K12" s="19" t="n">
        <v>0</v>
      </c>
      <c r="L12" s="20" t="inlineStr">
        <is>
          <t>Declined</t>
        </is>
      </c>
      <c r="M12" s="23">
        <f>IF(OR($A12="",$E12="",$F12="",$G12=""),"",IFERROR((VLOOKUP($E12,Assumptions!$A$5:$G$9,2,FALSE)+($F12/1000)*VLOOKUP($E12,Assumptions!$A$5:$G$9,3,FALSE))*VLOOKUP($G12,Assumptions!$I$5:$J$7,2,FALSE),""))</f>
        <v/>
      </c>
      <c r="N12" s="23">
        <f>IF(OR($A12="",$E12="",$H12=""),"",IFERROR(MAX(0,$H12-VLOOKUP($E12,Assumptions!$A$5:$G$9,5,FALSE))*VLOOKUP($E12,Assumptions!$A$5:$G$9,6,FALSE),""))</f>
        <v/>
      </c>
      <c r="O12" s="23">
        <f>IF(OR($A12="",$E12="",$I12=""),"",IFERROR($I12*VLOOKUP($E12,Assumptions!$A$5:$G$9,7,FALSE),""))</f>
        <v/>
      </c>
      <c r="P12" s="23">
        <f>IF($A12="","",IF(COUNT($M12:$O12)=0,"",SUM($M12:$O12)))</f>
        <v/>
      </c>
      <c r="Q12" s="13">
        <f>IF(OR($A12="",$E12=""),"",IFERROR(VLOOKUP($E12,Assumptions!$A$5:$G$9,4,FALSE),""))</f>
        <v/>
      </c>
      <c r="R12" s="13">
        <f>IF(OR($A12="",$P12="",$Q12=""),"",IFERROR($P12*$Q12,""))</f>
        <v/>
      </c>
      <c r="S12" s="13">
        <f>IF(OR($A12="",$J12=""),"",IFERROR($J12*Assumptions!$J$10,""))</f>
        <v/>
      </c>
      <c r="T12" s="13">
        <f>IF(OR($A12="",$K12=""),"",IFERROR($K12*(1+Assumptions!$J$11),""))</f>
        <v/>
      </c>
      <c r="U12" s="13">
        <f>IF($A12="","",IF(COUNT($R12:$T12)=0,"",SUM($R12:$T12)))</f>
        <v/>
      </c>
      <c r="V12" s="24">
        <f>IF($A12="","",IF(COUNTBLANK($B12:$L12)&gt;0,"Check inputs",IF(OR($M12="",$N12="",$O12="",$P12="",$Q12="",Assumptions!$J$10="",Assumptions!$J$11="",Assumptions!$J$12=""),"Check assumptions",IF($Q12&lt;=0,"Check assumptions",IF($U12&gt;=Assumptions!$J$12,"Review fee","Ready to review")))))</f>
        <v/>
      </c>
    </row>
    <row r="13">
      <c r="A13" s="15" t="inlineStr">
        <is>
          <t>EST-2026-009</t>
        </is>
      </c>
      <c r="B13" s="15" t="inlineStr">
        <is>
          <t>Fictional Client 09</t>
        </is>
      </c>
      <c r="C13" s="15" t="inlineStr">
        <is>
          <t>Imaginary Acre Parcel 09</t>
        </is>
      </c>
      <c r="D13" s="30" t="n">
        <v>46269</v>
      </c>
      <c r="E13" s="15" t="inlineStr">
        <is>
          <t>Full Property Design</t>
        </is>
      </c>
      <c r="F13" s="17" t="n">
        <v>43560</v>
      </c>
      <c r="G13" s="15" t="inlineStr">
        <is>
          <t>Standard</t>
        </is>
      </c>
      <c r="H13" s="17" t="n">
        <v>2</v>
      </c>
      <c r="I13" s="17" t="n">
        <v>2</v>
      </c>
      <c r="J13" s="31" t="n">
        <v>35</v>
      </c>
      <c r="K13" s="19" t="n">
        <v>150</v>
      </c>
      <c r="L13" s="20" t="inlineStr">
        <is>
          <t>Sent</t>
        </is>
      </c>
      <c r="M13" s="21">
        <f>IF(OR($A13="",$E13="",$F13="",$G13=""),"",IFERROR((VLOOKUP($E13,Assumptions!$A$5:$G$9,2,FALSE)+($F13/1000)*VLOOKUP($E13,Assumptions!$A$5:$G$9,3,FALSE))*VLOOKUP($G13,Assumptions!$I$5:$J$7,2,FALSE),""))</f>
        <v/>
      </c>
      <c r="N13" s="21">
        <f>IF(OR($A13="",$E13="",$H13=""),"",IFERROR(MAX(0,$H13-VLOOKUP($E13,Assumptions!$A$5:$G$9,5,FALSE))*VLOOKUP($E13,Assumptions!$A$5:$G$9,6,FALSE),""))</f>
        <v/>
      </c>
      <c r="O13" s="21">
        <f>IF(OR($A13="",$E13="",$I13=""),"",IFERROR($I13*VLOOKUP($E13,Assumptions!$A$5:$G$9,7,FALSE),""))</f>
        <v/>
      </c>
      <c r="P13" s="21">
        <f>IF($A13="","",IF(COUNT($M13:$O13)=0,"",SUM($M13:$O13)))</f>
        <v/>
      </c>
      <c r="Q13" s="10">
        <f>IF(OR($A13="",$E13=""),"",IFERROR(VLOOKUP($E13,Assumptions!$A$5:$G$9,4,FALSE),""))</f>
        <v/>
      </c>
      <c r="R13" s="10">
        <f>IF(OR($A13="",$P13="",$Q13=""),"",IFERROR($P13*$Q13,""))</f>
        <v/>
      </c>
      <c r="S13" s="10">
        <f>IF(OR($A13="",$J13=""),"",IFERROR($J13*Assumptions!$J$10,""))</f>
        <v/>
      </c>
      <c r="T13" s="10">
        <f>IF(OR($A13="",$K13=""),"",IFERROR($K13*(1+Assumptions!$J$11),""))</f>
        <v/>
      </c>
      <c r="U13" s="10">
        <f>IF($A13="","",IF(COUNT($R13:$T13)=0,"",SUM($R13:$T13)))</f>
        <v/>
      </c>
      <c r="V13" s="22">
        <f>IF($A13="","",IF(COUNTBLANK($B13:$L13)&gt;0,"Check inputs",IF(OR($M13="",$N13="",$O13="",$P13="",$Q13="",Assumptions!$J$10="",Assumptions!$J$11="",Assumptions!$J$12=""),"Check assumptions",IF($Q13&lt;=0,"Check assumptions",IF($U13&gt;=Assumptions!$J$12,"Review fee","Ready to review")))))</f>
        <v/>
      </c>
    </row>
    <row r="14">
      <c r="A14" s="15" t="inlineStr">
        <is>
          <t>EST-2026-010</t>
        </is>
      </c>
      <c r="B14" s="15" t="inlineStr">
        <is>
          <t>Fictional Client 10</t>
        </is>
      </c>
      <c r="C14" s="15" t="inlineStr">
        <is>
          <t>Imaginary Terrace Site 10</t>
        </is>
      </c>
      <c r="D14" s="30" t="n">
        <v>46276</v>
      </c>
      <c r="E14" s="15" t="inlineStr">
        <is>
          <t>Hardscape Concept</t>
        </is>
      </c>
      <c r="F14" s="17" t="n">
        <v>9000</v>
      </c>
      <c r="G14" s="15" t="inlineStr">
        <is>
          <t>Complex</t>
        </is>
      </c>
      <c r="H14" s="17" t="n">
        <v>3</v>
      </c>
      <c r="I14" s="17" t="n">
        <v>4</v>
      </c>
      <c r="J14" s="31" t="n">
        <v>100</v>
      </c>
      <c r="K14" s="19" t="n">
        <v>900</v>
      </c>
      <c r="L14" s="20" t="inlineStr">
        <is>
          <t>Draft</t>
        </is>
      </c>
      <c r="M14" s="23">
        <f>IF(OR($A14="",$E14="",$F14="",$G14=""),"",IFERROR((VLOOKUP($E14,Assumptions!$A$5:$G$9,2,FALSE)+($F14/1000)*VLOOKUP($E14,Assumptions!$A$5:$G$9,3,FALSE))*VLOOKUP($G14,Assumptions!$I$5:$J$7,2,FALSE),""))</f>
        <v/>
      </c>
      <c r="N14" s="23">
        <f>IF(OR($A14="",$E14="",$H14=""),"",IFERROR(MAX(0,$H14-VLOOKUP($E14,Assumptions!$A$5:$G$9,5,FALSE))*VLOOKUP($E14,Assumptions!$A$5:$G$9,6,FALSE),""))</f>
        <v/>
      </c>
      <c r="O14" s="23">
        <f>IF(OR($A14="",$E14="",$I14=""),"",IFERROR($I14*VLOOKUP($E14,Assumptions!$A$5:$G$9,7,FALSE),""))</f>
        <v/>
      </c>
      <c r="P14" s="23">
        <f>IF($A14="","",IF(COUNT($M14:$O14)=0,"",SUM($M14:$O14)))</f>
        <v/>
      </c>
      <c r="Q14" s="13">
        <f>IF(OR($A14="",$E14=""),"",IFERROR(VLOOKUP($E14,Assumptions!$A$5:$G$9,4,FALSE),""))</f>
        <v/>
      </c>
      <c r="R14" s="13">
        <f>IF(OR($A14="",$P14="",$Q14=""),"",IFERROR($P14*$Q14,""))</f>
        <v/>
      </c>
      <c r="S14" s="13">
        <f>IF(OR($A14="",$J14=""),"",IFERROR($J14*Assumptions!$J$10,""))</f>
        <v/>
      </c>
      <c r="T14" s="13">
        <f>IF(OR($A14="",$K14=""),"",IFERROR($K14*(1+Assumptions!$J$11),""))</f>
        <v/>
      </c>
      <c r="U14" s="13">
        <f>IF($A14="","",IF(COUNT($R14:$T14)=0,"",SUM($R14:$T14)))</f>
        <v/>
      </c>
      <c r="V14" s="24">
        <f>IF($A14="","",IF(COUNTBLANK($B14:$L14)&gt;0,"Check inputs",IF(OR($M14="",$N14="",$O14="",$P14="",$Q14="",Assumptions!$J$10="",Assumptions!$J$11="",Assumptions!$J$12=""),"Check assumptions",IF($Q14&lt;=0,"Check assumptions",IF($U14&gt;=Assumptions!$J$12,"Review fee","Ready to review")))))</f>
        <v/>
      </c>
    </row>
    <row r="15">
      <c r="A15" s="15" t="n"/>
      <c r="B15" s="15" t="n"/>
      <c r="C15" s="15" t="n"/>
      <c r="D15" s="30" t="n"/>
      <c r="E15" s="15" t="n"/>
      <c r="F15" s="17" t="n"/>
      <c r="G15" s="15" t="n"/>
      <c r="H15" s="17" t="n"/>
      <c r="I15" s="17" t="n"/>
      <c r="J15" s="31" t="n"/>
      <c r="K15" s="19" t="n"/>
      <c r="L15" s="20" t="n"/>
      <c r="M15" s="21">
        <f>IF(OR($A15="",$E15="",$F15="",$G15=""),"",IFERROR((VLOOKUP($E15,Assumptions!$A$5:$G$9,2,FALSE)+($F15/1000)*VLOOKUP($E15,Assumptions!$A$5:$G$9,3,FALSE))*VLOOKUP($G15,Assumptions!$I$5:$J$7,2,FALSE),""))</f>
        <v/>
      </c>
      <c r="N15" s="21">
        <f>IF(OR($A15="",$E15="",$H15=""),"",IFERROR(MAX(0,$H15-VLOOKUP($E15,Assumptions!$A$5:$G$9,5,FALSE))*VLOOKUP($E15,Assumptions!$A$5:$G$9,6,FALSE),""))</f>
        <v/>
      </c>
      <c r="O15" s="21">
        <f>IF(OR($A15="",$E15="",$I15=""),"",IFERROR($I15*VLOOKUP($E15,Assumptions!$A$5:$G$9,7,FALSE),""))</f>
        <v/>
      </c>
      <c r="P15" s="21">
        <f>IF($A15="","",IF(COUNT($M15:$O15)=0,"",SUM($M15:$O15)))</f>
        <v/>
      </c>
      <c r="Q15" s="10">
        <f>IF(OR($A15="",$E15=""),"",IFERROR(VLOOKUP($E15,Assumptions!$A$5:$G$9,4,FALSE),""))</f>
        <v/>
      </c>
      <c r="R15" s="10">
        <f>IF(OR($A15="",$P15="",$Q15=""),"",IFERROR($P15*$Q15,""))</f>
        <v/>
      </c>
      <c r="S15" s="10">
        <f>IF(OR($A15="",$J15=""),"",IFERROR($J15*Assumptions!$J$10,""))</f>
        <v/>
      </c>
      <c r="T15" s="10">
        <f>IF(OR($A15="",$K15=""),"",IFERROR($K15*(1+Assumptions!$J$11),""))</f>
        <v/>
      </c>
      <c r="U15" s="10">
        <f>IF($A15="","",IF(COUNT($R15:$T15)=0,"",SUM($R15:$T15)))</f>
        <v/>
      </c>
      <c r="V15" s="22">
        <f>IF($A15="","",IF(COUNTBLANK($B15:$L15)&gt;0,"Check inputs",IF(OR($M15="",$N15="",$O15="",$P15="",$Q15="",Assumptions!$J$10="",Assumptions!$J$11="",Assumptions!$J$12=""),"Check assumptions",IF($Q15&lt;=0,"Check assumptions",IF($U15&gt;=Assumptions!$J$12,"Review fee","Ready to review")))))</f>
        <v/>
      </c>
    </row>
    <row r="16">
      <c r="A16" s="15" t="n"/>
      <c r="B16" s="15" t="n"/>
      <c r="C16" s="15" t="n"/>
      <c r="D16" s="30" t="n"/>
      <c r="E16" s="15" t="n"/>
      <c r="F16" s="17" t="n"/>
      <c r="G16" s="15" t="n"/>
      <c r="H16" s="17" t="n"/>
      <c r="I16" s="17" t="n"/>
      <c r="J16" s="31" t="n"/>
      <c r="K16" s="19" t="n"/>
      <c r="L16" s="20" t="n"/>
      <c r="M16" s="23">
        <f>IF(OR($A16="",$E16="",$F16="",$G16=""),"",IFERROR((VLOOKUP($E16,Assumptions!$A$5:$G$9,2,FALSE)+($F16/1000)*VLOOKUP($E16,Assumptions!$A$5:$G$9,3,FALSE))*VLOOKUP($G16,Assumptions!$I$5:$J$7,2,FALSE),""))</f>
        <v/>
      </c>
      <c r="N16" s="23">
        <f>IF(OR($A16="",$E16="",$H16=""),"",IFERROR(MAX(0,$H16-VLOOKUP($E16,Assumptions!$A$5:$G$9,5,FALSE))*VLOOKUP($E16,Assumptions!$A$5:$G$9,6,FALSE),""))</f>
        <v/>
      </c>
      <c r="O16" s="23">
        <f>IF(OR($A16="",$E16="",$I16=""),"",IFERROR($I16*VLOOKUP($E16,Assumptions!$A$5:$G$9,7,FALSE),""))</f>
        <v/>
      </c>
      <c r="P16" s="23">
        <f>IF($A16="","",IF(COUNT($M16:$O16)=0,"",SUM($M16:$O16)))</f>
        <v/>
      </c>
      <c r="Q16" s="13">
        <f>IF(OR($A16="",$E16=""),"",IFERROR(VLOOKUP($E16,Assumptions!$A$5:$G$9,4,FALSE),""))</f>
        <v/>
      </c>
      <c r="R16" s="13">
        <f>IF(OR($A16="",$P16="",$Q16=""),"",IFERROR($P16*$Q16,""))</f>
        <v/>
      </c>
      <c r="S16" s="13">
        <f>IF(OR($A16="",$J16=""),"",IFERROR($J16*Assumptions!$J$10,""))</f>
        <v/>
      </c>
      <c r="T16" s="13">
        <f>IF(OR($A16="",$K16=""),"",IFERROR($K16*(1+Assumptions!$J$11),""))</f>
        <v/>
      </c>
      <c r="U16" s="13">
        <f>IF($A16="","",IF(COUNT($R16:$T16)=0,"",SUM($R16:$T16)))</f>
        <v/>
      </c>
      <c r="V16" s="24">
        <f>IF($A16="","",IF(COUNTBLANK($B16:$L16)&gt;0,"Check inputs",IF(OR($M16="",$N16="",$O16="",$P16="",$Q16="",Assumptions!$J$10="",Assumptions!$J$11="",Assumptions!$J$12=""),"Check assumptions",IF($Q16&lt;=0,"Check assumptions",IF($U16&gt;=Assumptions!$J$12,"Review fee","Ready to review")))))</f>
        <v/>
      </c>
    </row>
    <row r="17">
      <c r="A17" s="15" t="n"/>
      <c r="B17" s="15" t="n"/>
      <c r="C17" s="15" t="n"/>
      <c r="D17" s="30" t="n"/>
      <c r="E17" s="15" t="n"/>
      <c r="F17" s="17" t="n"/>
      <c r="G17" s="15" t="n"/>
      <c r="H17" s="17" t="n"/>
      <c r="I17" s="17" t="n"/>
      <c r="J17" s="31" t="n"/>
      <c r="K17" s="19" t="n"/>
      <c r="L17" s="20" t="n"/>
      <c r="M17" s="21">
        <f>IF(OR($A17="",$E17="",$F17="",$G17=""),"",IFERROR((VLOOKUP($E17,Assumptions!$A$5:$G$9,2,FALSE)+($F17/1000)*VLOOKUP($E17,Assumptions!$A$5:$G$9,3,FALSE))*VLOOKUP($G17,Assumptions!$I$5:$J$7,2,FALSE),""))</f>
        <v/>
      </c>
      <c r="N17" s="21">
        <f>IF(OR($A17="",$E17="",$H17=""),"",IFERROR(MAX(0,$H17-VLOOKUP($E17,Assumptions!$A$5:$G$9,5,FALSE))*VLOOKUP($E17,Assumptions!$A$5:$G$9,6,FALSE),""))</f>
        <v/>
      </c>
      <c r="O17" s="21">
        <f>IF(OR($A17="",$E17="",$I17=""),"",IFERROR($I17*VLOOKUP($E17,Assumptions!$A$5:$G$9,7,FALSE),""))</f>
        <v/>
      </c>
      <c r="P17" s="21">
        <f>IF($A17="","",IF(COUNT($M17:$O17)=0,"",SUM($M17:$O17)))</f>
        <v/>
      </c>
      <c r="Q17" s="10">
        <f>IF(OR($A17="",$E17=""),"",IFERROR(VLOOKUP($E17,Assumptions!$A$5:$G$9,4,FALSE),""))</f>
        <v/>
      </c>
      <c r="R17" s="10">
        <f>IF(OR($A17="",$P17="",$Q17=""),"",IFERROR($P17*$Q17,""))</f>
        <v/>
      </c>
      <c r="S17" s="10">
        <f>IF(OR($A17="",$J17=""),"",IFERROR($J17*Assumptions!$J$10,""))</f>
        <v/>
      </c>
      <c r="T17" s="10">
        <f>IF(OR($A17="",$K17=""),"",IFERROR($K17*(1+Assumptions!$J$11),""))</f>
        <v/>
      </c>
      <c r="U17" s="10">
        <f>IF($A17="","",IF(COUNT($R17:$T17)=0,"",SUM($R17:$T17)))</f>
        <v/>
      </c>
      <c r="V17" s="22">
        <f>IF($A17="","",IF(COUNTBLANK($B17:$L17)&gt;0,"Check inputs",IF(OR($M17="",$N17="",$O17="",$P17="",$Q17="",Assumptions!$J$10="",Assumptions!$J$11="",Assumptions!$J$12=""),"Check assumptions",IF($Q17&lt;=0,"Check assumptions",IF($U17&gt;=Assumptions!$J$12,"Review fee","Ready to review")))))</f>
        <v/>
      </c>
    </row>
    <row r="18">
      <c r="A18" s="15" t="n"/>
      <c r="B18" s="15" t="n"/>
      <c r="C18" s="15" t="n"/>
      <c r="D18" s="30" t="n"/>
      <c r="E18" s="15" t="n"/>
      <c r="F18" s="17" t="n"/>
      <c r="G18" s="15" t="n"/>
      <c r="H18" s="17" t="n"/>
      <c r="I18" s="17" t="n"/>
      <c r="J18" s="31" t="n"/>
      <c r="K18" s="19" t="n"/>
      <c r="L18" s="20" t="n"/>
      <c r="M18" s="23">
        <f>IF(OR($A18="",$E18="",$F18="",$G18=""),"",IFERROR((VLOOKUP($E18,Assumptions!$A$5:$G$9,2,FALSE)+($F18/1000)*VLOOKUP($E18,Assumptions!$A$5:$G$9,3,FALSE))*VLOOKUP($G18,Assumptions!$I$5:$J$7,2,FALSE),""))</f>
        <v/>
      </c>
      <c r="N18" s="23">
        <f>IF(OR($A18="",$E18="",$H18=""),"",IFERROR(MAX(0,$H18-VLOOKUP($E18,Assumptions!$A$5:$G$9,5,FALSE))*VLOOKUP($E18,Assumptions!$A$5:$G$9,6,FALSE),""))</f>
        <v/>
      </c>
      <c r="O18" s="23">
        <f>IF(OR($A18="",$E18="",$I18=""),"",IFERROR($I18*VLOOKUP($E18,Assumptions!$A$5:$G$9,7,FALSE),""))</f>
        <v/>
      </c>
      <c r="P18" s="23">
        <f>IF($A18="","",IF(COUNT($M18:$O18)=0,"",SUM($M18:$O18)))</f>
        <v/>
      </c>
      <c r="Q18" s="13">
        <f>IF(OR($A18="",$E18=""),"",IFERROR(VLOOKUP($E18,Assumptions!$A$5:$G$9,4,FALSE),""))</f>
        <v/>
      </c>
      <c r="R18" s="13">
        <f>IF(OR($A18="",$P18="",$Q18=""),"",IFERROR($P18*$Q18,""))</f>
        <v/>
      </c>
      <c r="S18" s="13">
        <f>IF(OR($A18="",$J18=""),"",IFERROR($J18*Assumptions!$J$10,""))</f>
        <v/>
      </c>
      <c r="T18" s="13">
        <f>IF(OR($A18="",$K18=""),"",IFERROR($K18*(1+Assumptions!$J$11),""))</f>
        <v/>
      </c>
      <c r="U18" s="13">
        <f>IF($A18="","",IF(COUNT($R18:$T18)=0,"",SUM($R18:$T18)))</f>
        <v/>
      </c>
      <c r="V18" s="24">
        <f>IF($A18="","",IF(COUNTBLANK($B18:$L18)&gt;0,"Check inputs",IF(OR($M18="",$N18="",$O18="",$P18="",$Q18="",Assumptions!$J$10="",Assumptions!$J$11="",Assumptions!$J$12=""),"Check assumptions",IF($Q18&lt;=0,"Check assumptions",IF($U18&gt;=Assumptions!$J$12,"Review fee","Ready to review")))))</f>
        <v/>
      </c>
    </row>
    <row r="19">
      <c r="A19" s="15" t="n"/>
      <c r="B19" s="15" t="n"/>
      <c r="C19" s="15" t="n"/>
      <c r="D19" s="30" t="n"/>
      <c r="E19" s="15" t="n"/>
      <c r="F19" s="17" t="n"/>
      <c r="G19" s="15" t="n"/>
      <c r="H19" s="17" t="n"/>
      <c r="I19" s="17" t="n"/>
      <c r="J19" s="31" t="n"/>
      <c r="K19" s="19" t="n"/>
      <c r="L19" s="20" t="n"/>
      <c r="M19" s="21">
        <f>IF(OR($A19="",$E19="",$F19="",$G19=""),"",IFERROR((VLOOKUP($E19,Assumptions!$A$5:$G$9,2,FALSE)+($F19/1000)*VLOOKUP($E19,Assumptions!$A$5:$G$9,3,FALSE))*VLOOKUP($G19,Assumptions!$I$5:$J$7,2,FALSE),""))</f>
        <v/>
      </c>
      <c r="N19" s="21">
        <f>IF(OR($A19="",$E19="",$H19=""),"",IFERROR(MAX(0,$H19-VLOOKUP($E19,Assumptions!$A$5:$G$9,5,FALSE))*VLOOKUP($E19,Assumptions!$A$5:$G$9,6,FALSE),""))</f>
        <v/>
      </c>
      <c r="O19" s="21">
        <f>IF(OR($A19="",$E19="",$I19=""),"",IFERROR($I19*VLOOKUP($E19,Assumptions!$A$5:$G$9,7,FALSE),""))</f>
        <v/>
      </c>
      <c r="P19" s="21">
        <f>IF($A19="","",IF(COUNT($M19:$O19)=0,"",SUM($M19:$O19)))</f>
        <v/>
      </c>
      <c r="Q19" s="10">
        <f>IF(OR($A19="",$E19=""),"",IFERROR(VLOOKUP($E19,Assumptions!$A$5:$G$9,4,FALSE),""))</f>
        <v/>
      </c>
      <c r="R19" s="10">
        <f>IF(OR($A19="",$P19="",$Q19=""),"",IFERROR($P19*$Q19,""))</f>
        <v/>
      </c>
      <c r="S19" s="10">
        <f>IF(OR($A19="",$J19=""),"",IFERROR($J19*Assumptions!$J$10,""))</f>
        <v/>
      </c>
      <c r="T19" s="10">
        <f>IF(OR($A19="",$K19=""),"",IFERROR($K19*(1+Assumptions!$J$11),""))</f>
        <v/>
      </c>
      <c r="U19" s="10">
        <f>IF($A19="","",IF(COUNT($R19:$T19)=0,"",SUM($R19:$T19)))</f>
        <v/>
      </c>
      <c r="V19" s="22">
        <f>IF($A19="","",IF(COUNTBLANK($B19:$L19)&gt;0,"Check inputs",IF(OR($M19="",$N19="",$O19="",$P19="",$Q19="",Assumptions!$J$10="",Assumptions!$J$11="",Assumptions!$J$12=""),"Check assumptions",IF($Q19&lt;=0,"Check assumptions",IF($U19&gt;=Assumptions!$J$12,"Review fee","Ready to review")))))</f>
        <v/>
      </c>
    </row>
    <row r="20">
      <c r="A20" s="15" t="n"/>
      <c r="B20" s="15" t="n"/>
      <c r="C20" s="15" t="n"/>
      <c r="D20" s="30" t="n"/>
      <c r="E20" s="15" t="n"/>
      <c r="F20" s="17" t="n"/>
      <c r="G20" s="15" t="n"/>
      <c r="H20" s="17" t="n"/>
      <c r="I20" s="17" t="n"/>
      <c r="J20" s="31" t="n"/>
      <c r="K20" s="19" t="n"/>
      <c r="L20" s="20" t="n"/>
      <c r="M20" s="23">
        <f>IF(OR($A20="",$E20="",$F20="",$G20=""),"",IFERROR((VLOOKUP($E20,Assumptions!$A$5:$G$9,2,FALSE)+($F20/1000)*VLOOKUP($E20,Assumptions!$A$5:$G$9,3,FALSE))*VLOOKUP($G20,Assumptions!$I$5:$J$7,2,FALSE),""))</f>
        <v/>
      </c>
      <c r="N20" s="23">
        <f>IF(OR($A20="",$E20="",$H20=""),"",IFERROR(MAX(0,$H20-VLOOKUP($E20,Assumptions!$A$5:$G$9,5,FALSE))*VLOOKUP($E20,Assumptions!$A$5:$G$9,6,FALSE),""))</f>
        <v/>
      </c>
      <c r="O20" s="23">
        <f>IF(OR($A20="",$E20="",$I20=""),"",IFERROR($I20*VLOOKUP($E20,Assumptions!$A$5:$G$9,7,FALSE),""))</f>
        <v/>
      </c>
      <c r="P20" s="23">
        <f>IF($A20="","",IF(COUNT($M20:$O20)=0,"",SUM($M20:$O20)))</f>
        <v/>
      </c>
      <c r="Q20" s="13">
        <f>IF(OR($A20="",$E20=""),"",IFERROR(VLOOKUP($E20,Assumptions!$A$5:$G$9,4,FALSE),""))</f>
        <v/>
      </c>
      <c r="R20" s="13">
        <f>IF(OR($A20="",$P20="",$Q20=""),"",IFERROR($P20*$Q20,""))</f>
        <v/>
      </c>
      <c r="S20" s="13">
        <f>IF(OR($A20="",$J20=""),"",IFERROR($J20*Assumptions!$J$10,""))</f>
        <v/>
      </c>
      <c r="T20" s="13">
        <f>IF(OR($A20="",$K20=""),"",IFERROR($K20*(1+Assumptions!$J$11),""))</f>
        <v/>
      </c>
      <c r="U20" s="13">
        <f>IF($A20="","",IF(COUNT($R20:$T20)=0,"",SUM($R20:$T20)))</f>
        <v/>
      </c>
      <c r="V20" s="24">
        <f>IF($A20="","",IF(COUNTBLANK($B20:$L20)&gt;0,"Check inputs",IF(OR($M20="",$N20="",$O20="",$P20="",$Q20="",Assumptions!$J$10="",Assumptions!$J$11="",Assumptions!$J$12=""),"Check assumptions",IF($Q20&lt;=0,"Check assumptions",IF($U20&gt;=Assumptions!$J$12,"Review fee","Ready to review")))))</f>
        <v/>
      </c>
    </row>
    <row r="21">
      <c r="A21" s="15" t="n"/>
      <c r="B21" s="15" t="n"/>
      <c r="C21" s="15" t="n"/>
      <c r="D21" s="30" t="n"/>
      <c r="E21" s="15" t="n"/>
      <c r="F21" s="17" t="n"/>
      <c r="G21" s="15" t="n"/>
      <c r="H21" s="17" t="n"/>
      <c r="I21" s="17" t="n"/>
      <c r="J21" s="31" t="n"/>
      <c r="K21" s="19" t="n"/>
      <c r="L21" s="20" t="n"/>
      <c r="M21" s="21">
        <f>IF(OR($A21="",$E21="",$F21="",$G21=""),"",IFERROR((VLOOKUP($E21,Assumptions!$A$5:$G$9,2,FALSE)+($F21/1000)*VLOOKUP($E21,Assumptions!$A$5:$G$9,3,FALSE))*VLOOKUP($G21,Assumptions!$I$5:$J$7,2,FALSE),""))</f>
        <v/>
      </c>
      <c r="N21" s="21">
        <f>IF(OR($A21="",$E21="",$H21=""),"",IFERROR(MAX(0,$H21-VLOOKUP($E21,Assumptions!$A$5:$G$9,5,FALSE))*VLOOKUP($E21,Assumptions!$A$5:$G$9,6,FALSE),""))</f>
        <v/>
      </c>
      <c r="O21" s="21">
        <f>IF(OR($A21="",$E21="",$I21=""),"",IFERROR($I21*VLOOKUP($E21,Assumptions!$A$5:$G$9,7,FALSE),""))</f>
        <v/>
      </c>
      <c r="P21" s="21">
        <f>IF($A21="","",IF(COUNT($M21:$O21)=0,"",SUM($M21:$O21)))</f>
        <v/>
      </c>
      <c r="Q21" s="10">
        <f>IF(OR($A21="",$E21=""),"",IFERROR(VLOOKUP($E21,Assumptions!$A$5:$G$9,4,FALSE),""))</f>
        <v/>
      </c>
      <c r="R21" s="10">
        <f>IF(OR($A21="",$P21="",$Q21=""),"",IFERROR($P21*$Q21,""))</f>
        <v/>
      </c>
      <c r="S21" s="10">
        <f>IF(OR($A21="",$J21=""),"",IFERROR($J21*Assumptions!$J$10,""))</f>
        <v/>
      </c>
      <c r="T21" s="10">
        <f>IF(OR($A21="",$K21=""),"",IFERROR($K21*(1+Assumptions!$J$11),""))</f>
        <v/>
      </c>
      <c r="U21" s="10">
        <f>IF($A21="","",IF(COUNT($R21:$T21)=0,"",SUM($R21:$T21)))</f>
        <v/>
      </c>
      <c r="V21" s="22">
        <f>IF($A21="","",IF(COUNTBLANK($B21:$L21)&gt;0,"Check inputs",IF(OR($M21="",$N21="",$O21="",$P21="",$Q21="",Assumptions!$J$10="",Assumptions!$J$11="",Assumptions!$J$12=""),"Check assumptions",IF($Q21&lt;=0,"Check assumptions",IF($U21&gt;=Assumptions!$J$12,"Review fee","Ready to review")))))</f>
        <v/>
      </c>
    </row>
    <row r="22">
      <c r="A22" s="15" t="n"/>
      <c r="B22" s="15" t="n"/>
      <c r="C22" s="15" t="n"/>
      <c r="D22" s="30" t="n"/>
      <c r="E22" s="15" t="n"/>
      <c r="F22" s="17" t="n"/>
      <c r="G22" s="15" t="n"/>
      <c r="H22" s="17" t="n"/>
      <c r="I22" s="17" t="n"/>
      <c r="J22" s="31" t="n"/>
      <c r="K22" s="19" t="n"/>
      <c r="L22" s="20" t="n"/>
      <c r="M22" s="23">
        <f>IF(OR($A22="",$E22="",$F22="",$G22=""),"",IFERROR((VLOOKUP($E22,Assumptions!$A$5:$G$9,2,FALSE)+($F22/1000)*VLOOKUP($E22,Assumptions!$A$5:$G$9,3,FALSE))*VLOOKUP($G22,Assumptions!$I$5:$J$7,2,FALSE),""))</f>
        <v/>
      </c>
      <c r="N22" s="23">
        <f>IF(OR($A22="",$E22="",$H22=""),"",IFERROR(MAX(0,$H22-VLOOKUP($E22,Assumptions!$A$5:$G$9,5,FALSE))*VLOOKUP($E22,Assumptions!$A$5:$G$9,6,FALSE),""))</f>
        <v/>
      </c>
      <c r="O22" s="23">
        <f>IF(OR($A22="",$E22="",$I22=""),"",IFERROR($I22*VLOOKUP($E22,Assumptions!$A$5:$G$9,7,FALSE),""))</f>
        <v/>
      </c>
      <c r="P22" s="23">
        <f>IF($A22="","",IF(COUNT($M22:$O22)=0,"",SUM($M22:$O22)))</f>
        <v/>
      </c>
      <c r="Q22" s="13">
        <f>IF(OR($A22="",$E22=""),"",IFERROR(VLOOKUP($E22,Assumptions!$A$5:$G$9,4,FALSE),""))</f>
        <v/>
      </c>
      <c r="R22" s="13">
        <f>IF(OR($A22="",$P22="",$Q22=""),"",IFERROR($P22*$Q22,""))</f>
        <v/>
      </c>
      <c r="S22" s="13">
        <f>IF(OR($A22="",$J22=""),"",IFERROR($J22*Assumptions!$J$10,""))</f>
        <v/>
      </c>
      <c r="T22" s="13">
        <f>IF(OR($A22="",$K22=""),"",IFERROR($K22*(1+Assumptions!$J$11),""))</f>
        <v/>
      </c>
      <c r="U22" s="13">
        <f>IF($A22="","",IF(COUNT($R22:$T22)=0,"",SUM($R22:$T22)))</f>
        <v/>
      </c>
      <c r="V22" s="24">
        <f>IF($A22="","",IF(COUNTBLANK($B22:$L22)&gt;0,"Check inputs",IF(OR($M22="",$N22="",$O22="",$P22="",$Q22="",Assumptions!$J$10="",Assumptions!$J$11="",Assumptions!$J$12=""),"Check assumptions",IF($Q22&lt;=0,"Check assumptions",IF($U22&gt;=Assumptions!$J$12,"Review fee","Ready to review")))))</f>
        <v/>
      </c>
    </row>
    <row r="23">
      <c r="A23" s="15" t="n"/>
      <c r="B23" s="15" t="n"/>
      <c r="C23" s="15" t="n"/>
      <c r="D23" s="30" t="n"/>
      <c r="E23" s="15" t="n"/>
      <c r="F23" s="17" t="n"/>
      <c r="G23" s="15" t="n"/>
      <c r="H23" s="17" t="n"/>
      <c r="I23" s="17" t="n"/>
      <c r="J23" s="31" t="n"/>
      <c r="K23" s="19" t="n"/>
      <c r="L23" s="20" t="n"/>
      <c r="M23" s="21">
        <f>IF(OR($A23="",$E23="",$F23="",$G23=""),"",IFERROR((VLOOKUP($E23,Assumptions!$A$5:$G$9,2,FALSE)+($F23/1000)*VLOOKUP($E23,Assumptions!$A$5:$G$9,3,FALSE))*VLOOKUP($G23,Assumptions!$I$5:$J$7,2,FALSE),""))</f>
        <v/>
      </c>
      <c r="N23" s="21">
        <f>IF(OR($A23="",$E23="",$H23=""),"",IFERROR(MAX(0,$H23-VLOOKUP($E23,Assumptions!$A$5:$G$9,5,FALSE))*VLOOKUP($E23,Assumptions!$A$5:$G$9,6,FALSE),""))</f>
        <v/>
      </c>
      <c r="O23" s="21">
        <f>IF(OR($A23="",$E23="",$I23=""),"",IFERROR($I23*VLOOKUP($E23,Assumptions!$A$5:$G$9,7,FALSE),""))</f>
        <v/>
      </c>
      <c r="P23" s="21">
        <f>IF($A23="","",IF(COUNT($M23:$O23)=0,"",SUM($M23:$O23)))</f>
        <v/>
      </c>
      <c r="Q23" s="10">
        <f>IF(OR($A23="",$E23=""),"",IFERROR(VLOOKUP($E23,Assumptions!$A$5:$G$9,4,FALSE),""))</f>
        <v/>
      </c>
      <c r="R23" s="10">
        <f>IF(OR($A23="",$P23="",$Q23=""),"",IFERROR($P23*$Q23,""))</f>
        <v/>
      </c>
      <c r="S23" s="10">
        <f>IF(OR($A23="",$J23=""),"",IFERROR($J23*Assumptions!$J$10,""))</f>
        <v/>
      </c>
      <c r="T23" s="10">
        <f>IF(OR($A23="",$K23=""),"",IFERROR($K23*(1+Assumptions!$J$11),""))</f>
        <v/>
      </c>
      <c r="U23" s="10">
        <f>IF($A23="","",IF(COUNT($R23:$T23)=0,"",SUM($R23:$T23)))</f>
        <v/>
      </c>
      <c r="V23" s="22">
        <f>IF($A23="","",IF(COUNTBLANK($B23:$L23)&gt;0,"Check inputs",IF(OR($M23="",$N23="",$O23="",$P23="",$Q23="",Assumptions!$J$10="",Assumptions!$J$11="",Assumptions!$J$12=""),"Check assumptions",IF($Q23&lt;=0,"Check assumptions",IF($U23&gt;=Assumptions!$J$12,"Review fee","Ready to review")))))</f>
        <v/>
      </c>
    </row>
    <row r="24">
      <c r="A24" s="15" t="n"/>
      <c r="B24" s="15" t="n"/>
      <c r="C24" s="15" t="n"/>
      <c r="D24" s="30" t="n"/>
      <c r="E24" s="15" t="n"/>
      <c r="F24" s="17" t="n"/>
      <c r="G24" s="15" t="n"/>
      <c r="H24" s="17" t="n"/>
      <c r="I24" s="17" t="n"/>
      <c r="J24" s="31" t="n"/>
      <c r="K24" s="19" t="n"/>
      <c r="L24" s="20" t="n"/>
      <c r="M24" s="23">
        <f>IF(OR($A24="",$E24="",$F24="",$G24=""),"",IFERROR((VLOOKUP($E24,Assumptions!$A$5:$G$9,2,FALSE)+($F24/1000)*VLOOKUP($E24,Assumptions!$A$5:$G$9,3,FALSE))*VLOOKUP($G24,Assumptions!$I$5:$J$7,2,FALSE),""))</f>
        <v/>
      </c>
      <c r="N24" s="23">
        <f>IF(OR($A24="",$E24="",$H24=""),"",IFERROR(MAX(0,$H24-VLOOKUP($E24,Assumptions!$A$5:$G$9,5,FALSE))*VLOOKUP($E24,Assumptions!$A$5:$G$9,6,FALSE),""))</f>
        <v/>
      </c>
      <c r="O24" s="23">
        <f>IF(OR($A24="",$E24="",$I24=""),"",IFERROR($I24*VLOOKUP($E24,Assumptions!$A$5:$G$9,7,FALSE),""))</f>
        <v/>
      </c>
      <c r="P24" s="23">
        <f>IF($A24="","",IF(COUNT($M24:$O24)=0,"",SUM($M24:$O24)))</f>
        <v/>
      </c>
      <c r="Q24" s="13">
        <f>IF(OR($A24="",$E24=""),"",IFERROR(VLOOKUP($E24,Assumptions!$A$5:$G$9,4,FALSE),""))</f>
        <v/>
      </c>
      <c r="R24" s="13">
        <f>IF(OR($A24="",$P24="",$Q24=""),"",IFERROR($P24*$Q24,""))</f>
        <v/>
      </c>
      <c r="S24" s="13">
        <f>IF(OR($A24="",$J24=""),"",IFERROR($J24*Assumptions!$J$10,""))</f>
        <v/>
      </c>
      <c r="T24" s="13">
        <f>IF(OR($A24="",$K24=""),"",IFERROR($K24*(1+Assumptions!$J$11),""))</f>
        <v/>
      </c>
      <c r="U24" s="13">
        <f>IF($A24="","",IF(COUNT($R24:$T24)=0,"",SUM($R24:$T24)))</f>
        <v/>
      </c>
      <c r="V24" s="24">
        <f>IF($A24="","",IF(COUNTBLANK($B24:$L24)&gt;0,"Check inputs",IF(OR($M24="",$N24="",$O24="",$P24="",$Q24="",Assumptions!$J$10="",Assumptions!$J$11="",Assumptions!$J$12=""),"Check assumptions",IF($Q24&lt;=0,"Check assumptions",IF($U24&gt;=Assumptions!$J$12,"Review fee","Ready to review")))))</f>
        <v/>
      </c>
    </row>
    <row r="25">
      <c r="A25" s="15" t="n"/>
      <c r="B25" s="15" t="n"/>
      <c r="C25" s="15" t="n"/>
      <c r="D25" s="30" t="n"/>
      <c r="E25" s="15" t="n"/>
      <c r="F25" s="17" t="n"/>
      <c r="G25" s="15" t="n"/>
      <c r="H25" s="17" t="n"/>
      <c r="I25" s="17" t="n"/>
      <c r="J25" s="31" t="n"/>
      <c r="K25" s="19" t="n"/>
      <c r="L25" s="20" t="n"/>
      <c r="M25" s="21">
        <f>IF(OR($A25="",$E25="",$F25="",$G25=""),"",IFERROR((VLOOKUP($E25,Assumptions!$A$5:$G$9,2,FALSE)+($F25/1000)*VLOOKUP($E25,Assumptions!$A$5:$G$9,3,FALSE))*VLOOKUP($G25,Assumptions!$I$5:$J$7,2,FALSE),""))</f>
        <v/>
      </c>
      <c r="N25" s="21">
        <f>IF(OR($A25="",$E25="",$H25=""),"",IFERROR(MAX(0,$H25-VLOOKUP($E25,Assumptions!$A$5:$G$9,5,FALSE))*VLOOKUP($E25,Assumptions!$A$5:$G$9,6,FALSE),""))</f>
        <v/>
      </c>
      <c r="O25" s="21">
        <f>IF(OR($A25="",$E25="",$I25=""),"",IFERROR($I25*VLOOKUP($E25,Assumptions!$A$5:$G$9,7,FALSE),""))</f>
        <v/>
      </c>
      <c r="P25" s="21">
        <f>IF($A25="","",IF(COUNT($M25:$O25)=0,"",SUM($M25:$O25)))</f>
        <v/>
      </c>
      <c r="Q25" s="10">
        <f>IF(OR($A25="",$E25=""),"",IFERROR(VLOOKUP($E25,Assumptions!$A$5:$G$9,4,FALSE),""))</f>
        <v/>
      </c>
      <c r="R25" s="10">
        <f>IF(OR($A25="",$P25="",$Q25=""),"",IFERROR($P25*$Q25,""))</f>
        <v/>
      </c>
      <c r="S25" s="10">
        <f>IF(OR($A25="",$J25=""),"",IFERROR($J25*Assumptions!$J$10,""))</f>
        <v/>
      </c>
      <c r="T25" s="10">
        <f>IF(OR($A25="",$K25=""),"",IFERROR($K25*(1+Assumptions!$J$11),""))</f>
        <v/>
      </c>
      <c r="U25" s="10">
        <f>IF($A25="","",IF(COUNT($R25:$T25)=0,"",SUM($R25:$T25)))</f>
        <v/>
      </c>
      <c r="V25" s="22">
        <f>IF($A25="","",IF(COUNTBLANK($B25:$L25)&gt;0,"Check inputs",IF(OR($M25="",$N25="",$O25="",$P25="",$Q25="",Assumptions!$J$10="",Assumptions!$J$11="",Assumptions!$J$12=""),"Check assumptions",IF($Q25&lt;=0,"Check assumptions",IF($U25&gt;=Assumptions!$J$12,"Review fee","Ready to review")))))</f>
        <v/>
      </c>
    </row>
    <row r="26">
      <c r="A26" s="15" t="n"/>
      <c r="B26" s="15" t="n"/>
      <c r="C26" s="15" t="n"/>
      <c r="D26" s="30" t="n"/>
      <c r="E26" s="15" t="n"/>
      <c r="F26" s="17" t="n"/>
      <c r="G26" s="15" t="n"/>
      <c r="H26" s="17" t="n"/>
      <c r="I26" s="17" t="n"/>
      <c r="J26" s="31" t="n"/>
      <c r="K26" s="19" t="n"/>
      <c r="L26" s="20" t="n"/>
      <c r="M26" s="23">
        <f>IF(OR($A26="",$E26="",$F26="",$G26=""),"",IFERROR((VLOOKUP($E26,Assumptions!$A$5:$G$9,2,FALSE)+($F26/1000)*VLOOKUP($E26,Assumptions!$A$5:$G$9,3,FALSE))*VLOOKUP($G26,Assumptions!$I$5:$J$7,2,FALSE),""))</f>
        <v/>
      </c>
      <c r="N26" s="23">
        <f>IF(OR($A26="",$E26="",$H26=""),"",IFERROR(MAX(0,$H26-VLOOKUP($E26,Assumptions!$A$5:$G$9,5,FALSE))*VLOOKUP($E26,Assumptions!$A$5:$G$9,6,FALSE),""))</f>
        <v/>
      </c>
      <c r="O26" s="23">
        <f>IF(OR($A26="",$E26="",$I26=""),"",IFERROR($I26*VLOOKUP($E26,Assumptions!$A$5:$G$9,7,FALSE),""))</f>
        <v/>
      </c>
      <c r="P26" s="23">
        <f>IF($A26="","",IF(COUNT($M26:$O26)=0,"",SUM($M26:$O26)))</f>
        <v/>
      </c>
      <c r="Q26" s="13">
        <f>IF(OR($A26="",$E26=""),"",IFERROR(VLOOKUP($E26,Assumptions!$A$5:$G$9,4,FALSE),""))</f>
        <v/>
      </c>
      <c r="R26" s="13">
        <f>IF(OR($A26="",$P26="",$Q26=""),"",IFERROR($P26*$Q26,""))</f>
        <v/>
      </c>
      <c r="S26" s="13">
        <f>IF(OR($A26="",$J26=""),"",IFERROR($J26*Assumptions!$J$10,""))</f>
        <v/>
      </c>
      <c r="T26" s="13">
        <f>IF(OR($A26="",$K26=""),"",IFERROR($K26*(1+Assumptions!$J$11),""))</f>
        <v/>
      </c>
      <c r="U26" s="13">
        <f>IF($A26="","",IF(COUNT($R26:$T26)=0,"",SUM($R26:$T26)))</f>
        <v/>
      </c>
      <c r="V26" s="24">
        <f>IF($A26="","",IF(COUNTBLANK($B26:$L26)&gt;0,"Check inputs",IF(OR($M26="",$N26="",$O26="",$P26="",$Q26="",Assumptions!$J$10="",Assumptions!$J$11="",Assumptions!$J$12=""),"Check assumptions",IF($Q26&lt;=0,"Check assumptions",IF($U26&gt;=Assumptions!$J$12,"Review fee","Ready to review")))))</f>
        <v/>
      </c>
    </row>
    <row r="27">
      <c r="A27" s="15" t="n"/>
      <c r="B27" s="15" t="n"/>
      <c r="C27" s="15" t="n"/>
      <c r="D27" s="30" t="n"/>
      <c r="E27" s="15" t="n"/>
      <c r="F27" s="17" t="n"/>
      <c r="G27" s="15" t="n"/>
      <c r="H27" s="17" t="n"/>
      <c r="I27" s="17" t="n"/>
      <c r="J27" s="31" t="n"/>
      <c r="K27" s="19" t="n"/>
      <c r="L27" s="20" t="n"/>
      <c r="M27" s="21">
        <f>IF(OR($A27="",$E27="",$F27="",$G27=""),"",IFERROR((VLOOKUP($E27,Assumptions!$A$5:$G$9,2,FALSE)+($F27/1000)*VLOOKUP($E27,Assumptions!$A$5:$G$9,3,FALSE))*VLOOKUP($G27,Assumptions!$I$5:$J$7,2,FALSE),""))</f>
        <v/>
      </c>
      <c r="N27" s="21">
        <f>IF(OR($A27="",$E27="",$H27=""),"",IFERROR(MAX(0,$H27-VLOOKUP($E27,Assumptions!$A$5:$G$9,5,FALSE))*VLOOKUP($E27,Assumptions!$A$5:$G$9,6,FALSE),""))</f>
        <v/>
      </c>
      <c r="O27" s="21">
        <f>IF(OR($A27="",$E27="",$I27=""),"",IFERROR($I27*VLOOKUP($E27,Assumptions!$A$5:$G$9,7,FALSE),""))</f>
        <v/>
      </c>
      <c r="P27" s="21">
        <f>IF($A27="","",IF(COUNT($M27:$O27)=0,"",SUM($M27:$O27)))</f>
        <v/>
      </c>
      <c r="Q27" s="10">
        <f>IF(OR($A27="",$E27=""),"",IFERROR(VLOOKUP($E27,Assumptions!$A$5:$G$9,4,FALSE),""))</f>
        <v/>
      </c>
      <c r="R27" s="10">
        <f>IF(OR($A27="",$P27="",$Q27=""),"",IFERROR($P27*$Q27,""))</f>
        <v/>
      </c>
      <c r="S27" s="10">
        <f>IF(OR($A27="",$J27=""),"",IFERROR($J27*Assumptions!$J$10,""))</f>
        <v/>
      </c>
      <c r="T27" s="10">
        <f>IF(OR($A27="",$K27=""),"",IFERROR($K27*(1+Assumptions!$J$11),""))</f>
        <v/>
      </c>
      <c r="U27" s="10">
        <f>IF($A27="","",IF(COUNT($R27:$T27)=0,"",SUM($R27:$T27)))</f>
        <v/>
      </c>
      <c r="V27" s="22">
        <f>IF($A27="","",IF(COUNTBLANK($B27:$L27)&gt;0,"Check inputs",IF(OR($M27="",$N27="",$O27="",$P27="",$Q27="",Assumptions!$J$10="",Assumptions!$J$11="",Assumptions!$J$12=""),"Check assumptions",IF($Q27&lt;=0,"Check assumptions",IF($U27&gt;=Assumptions!$J$12,"Review fee","Ready to review")))))</f>
        <v/>
      </c>
    </row>
    <row r="28">
      <c r="A28" s="15" t="n"/>
      <c r="B28" s="15" t="n"/>
      <c r="C28" s="15" t="n"/>
      <c r="D28" s="30" t="n"/>
      <c r="E28" s="15" t="n"/>
      <c r="F28" s="17" t="n"/>
      <c r="G28" s="15" t="n"/>
      <c r="H28" s="17" t="n"/>
      <c r="I28" s="17" t="n"/>
      <c r="J28" s="31" t="n"/>
      <c r="K28" s="19" t="n"/>
      <c r="L28" s="20" t="n"/>
      <c r="M28" s="23">
        <f>IF(OR($A28="",$E28="",$F28="",$G28=""),"",IFERROR((VLOOKUP($E28,Assumptions!$A$5:$G$9,2,FALSE)+($F28/1000)*VLOOKUP($E28,Assumptions!$A$5:$G$9,3,FALSE))*VLOOKUP($G28,Assumptions!$I$5:$J$7,2,FALSE),""))</f>
        <v/>
      </c>
      <c r="N28" s="23">
        <f>IF(OR($A28="",$E28="",$H28=""),"",IFERROR(MAX(0,$H28-VLOOKUP($E28,Assumptions!$A$5:$G$9,5,FALSE))*VLOOKUP($E28,Assumptions!$A$5:$G$9,6,FALSE),""))</f>
        <v/>
      </c>
      <c r="O28" s="23">
        <f>IF(OR($A28="",$E28="",$I28=""),"",IFERROR($I28*VLOOKUP($E28,Assumptions!$A$5:$G$9,7,FALSE),""))</f>
        <v/>
      </c>
      <c r="P28" s="23">
        <f>IF($A28="","",IF(COUNT($M28:$O28)=0,"",SUM($M28:$O28)))</f>
        <v/>
      </c>
      <c r="Q28" s="13">
        <f>IF(OR($A28="",$E28=""),"",IFERROR(VLOOKUP($E28,Assumptions!$A$5:$G$9,4,FALSE),""))</f>
        <v/>
      </c>
      <c r="R28" s="13">
        <f>IF(OR($A28="",$P28="",$Q28=""),"",IFERROR($P28*$Q28,""))</f>
        <v/>
      </c>
      <c r="S28" s="13">
        <f>IF(OR($A28="",$J28=""),"",IFERROR($J28*Assumptions!$J$10,""))</f>
        <v/>
      </c>
      <c r="T28" s="13">
        <f>IF(OR($A28="",$K28=""),"",IFERROR($K28*(1+Assumptions!$J$11),""))</f>
        <v/>
      </c>
      <c r="U28" s="13">
        <f>IF($A28="","",IF(COUNT($R28:$T28)=0,"",SUM($R28:$T28)))</f>
        <v/>
      </c>
      <c r="V28" s="24">
        <f>IF($A28="","",IF(COUNTBLANK($B28:$L28)&gt;0,"Check inputs",IF(OR($M28="",$N28="",$O28="",$P28="",$Q28="",Assumptions!$J$10="",Assumptions!$J$11="",Assumptions!$J$12=""),"Check assumptions",IF($Q28&lt;=0,"Check assumptions",IF($U28&gt;=Assumptions!$J$12,"Review fee","Ready to review")))))</f>
        <v/>
      </c>
    </row>
    <row r="29">
      <c r="A29" s="15" t="n"/>
      <c r="B29" s="15" t="n"/>
      <c r="C29" s="15" t="n"/>
      <c r="D29" s="30" t="n"/>
      <c r="E29" s="15" t="n"/>
      <c r="F29" s="17" t="n"/>
      <c r="G29" s="15" t="n"/>
      <c r="H29" s="17" t="n"/>
      <c r="I29" s="17" t="n"/>
      <c r="J29" s="31" t="n"/>
      <c r="K29" s="19" t="n"/>
      <c r="L29" s="20" t="n"/>
      <c r="M29" s="21">
        <f>IF(OR($A29="",$E29="",$F29="",$G29=""),"",IFERROR((VLOOKUP($E29,Assumptions!$A$5:$G$9,2,FALSE)+($F29/1000)*VLOOKUP($E29,Assumptions!$A$5:$G$9,3,FALSE))*VLOOKUP($G29,Assumptions!$I$5:$J$7,2,FALSE),""))</f>
        <v/>
      </c>
      <c r="N29" s="21">
        <f>IF(OR($A29="",$E29="",$H29=""),"",IFERROR(MAX(0,$H29-VLOOKUP($E29,Assumptions!$A$5:$G$9,5,FALSE))*VLOOKUP($E29,Assumptions!$A$5:$G$9,6,FALSE),""))</f>
        <v/>
      </c>
      <c r="O29" s="21">
        <f>IF(OR($A29="",$E29="",$I29=""),"",IFERROR($I29*VLOOKUP($E29,Assumptions!$A$5:$G$9,7,FALSE),""))</f>
        <v/>
      </c>
      <c r="P29" s="21">
        <f>IF($A29="","",IF(COUNT($M29:$O29)=0,"",SUM($M29:$O29)))</f>
        <v/>
      </c>
      <c r="Q29" s="10">
        <f>IF(OR($A29="",$E29=""),"",IFERROR(VLOOKUP($E29,Assumptions!$A$5:$G$9,4,FALSE),""))</f>
        <v/>
      </c>
      <c r="R29" s="10">
        <f>IF(OR($A29="",$P29="",$Q29=""),"",IFERROR($P29*$Q29,""))</f>
        <v/>
      </c>
      <c r="S29" s="10">
        <f>IF(OR($A29="",$J29=""),"",IFERROR($J29*Assumptions!$J$10,""))</f>
        <v/>
      </c>
      <c r="T29" s="10">
        <f>IF(OR($A29="",$K29=""),"",IFERROR($K29*(1+Assumptions!$J$11),""))</f>
        <v/>
      </c>
      <c r="U29" s="10">
        <f>IF($A29="","",IF(COUNT($R29:$T29)=0,"",SUM($R29:$T29)))</f>
        <v/>
      </c>
      <c r="V29" s="22">
        <f>IF($A29="","",IF(COUNTBLANK($B29:$L29)&gt;0,"Check inputs",IF(OR($M29="",$N29="",$O29="",$P29="",$Q29="",Assumptions!$J$10="",Assumptions!$J$11="",Assumptions!$J$12=""),"Check assumptions",IF($Q29&lt;=0,"Check assumptions",IF($U29&gt;=Assumptions!$J$12,"Review fee","Ready to review")))))</f>
        <v/>
      </c>
    </row>
    <row r="30">
      <c r="A30" s="15" t="n"/>
      <c r="B30" s="15" t="n"/>
      <c r="C30" s="15" t="n"/>
      <c r="D30" s="30" t="n"/>
      <c r="E30" s="15" t="n"/>
      <c r="F30" s="17" t="n"/>
      <c r="G30" s="15" t="n"/>
      <c r="H30" s="17" t="n"/>
      <c r="I30" s="17" t="n"/>
      <c r="J30" s="31" t="n"/>
      <c r="K30" s="19" t="n"/>
      <c r="L30" s="20" t="n"/>
      <c r="M30" s="23">
        <f>IF(OR($A30="",$E30="",$F30="",$G30=""),"",IFERROR((VLOOKUP($E30,Assumptions!$A$5:$G$9,2,FALSE)+($F30/1000)*VLOOKUP($E30,Assumptions!$A$5:$G$9,3,FALSE))*VLOOKUP($G30,Assumptions!$I$5:$J$7,2,FALSE),""))</f>
        <v/>
      </c>
      <c r="N30" s="23">
        <f>IF(OR($A30="",$E30="",$H30=""),"",IFERROR(MAX(0,$H30-VLOOKUP($E30,Assumptions!$A$5:$G$9,5,FALSE))*VLOOKUP($E30,Assumptions!$A$5:$G$9,6,FALSE),""))</f>
        <v/>
      </c>
      <c r="O30" s="23">
        <f>IF(OR($A30="",$E30="",$I30=""),"",IFERROR($I30*VLOOKUP($E30,Assumptions!$A$5:$G$9,7,FALSE),""))</f>
        <v/>
      </c>
      <c r="P30" s="23">
        <f>IF($A30="","",IF(COUNT($M30:$O30)=0,"",SUM($M30:$O30)))</f>
        <v/>
      </c>
      <c r="Q30" s="13">
        <f>IF(OR($A30="",$E30=""),"",IFERROR(VLOOKUP($E30,Assumptions!$A$5:$G$9,4,FALSE),""))</f>
        <v/>
      </c>
      <c r="R30" s="13">
        <f>IF(OR($A30="",$P30="",$Q30=""),"",IFERROR($P30*$Q30,""))</f>
        <v/>
      </c>
      <c r="S30" s="13">
        <f>IF(OR($A30="",$J30=""),"",IFERROR($J30*Assumptions!$J$10,""))</f>
        <v/>
      </c>
      <c r="T30" s="13">
        <f>IF(OR($A30="",$K30=""),"",IFERROR($K30*(1+Assumptions!$J$11),""))</f>
        <v/>
      </c>
      <c r="U30" s="13">
        <f>IF($A30="","",IF(COUNT($R30:$T30)=0,"",SUM($R30:$T30)))</f>
        <v/>
      </c>
      <c r="V30" s="24">
        <f>IF($A30="","",IF(COUNTBLANK($B30:$L30)&gt;0,"Check inputs",IF(OR($M30="",$N30="",$O30="",$P30="",$Q30="",Assumptions!$J$10="",Assumptions!$J$11="",Assumptions!$J$12=""),"Check assumptions",IF($Q30&lt;=0,"Check assumptions",IF($U30&gt;=Assumptions!$J$12,"Review fee","Ready to review")))))</f>
        <v/>
      </c>
    </row>
    <row r="31">
      <c r="A31" s="15" t="n"/>
      <c r="B31" s="15" t="n"/>
      <c r="C31" s="15" t="n"/>
      <c r="D31" s="30" t="n"/>
      <c r="E31" s="15" t="n"/>
      <c r="F31" s="17" t="n"/>
      <c r="G31" s="15" t="n"/>
      <c r="H31" s="17" t="n"/>
      <c r="I31" s="17" t="n"/>
      <c r="J31" s="31" t="n"/>
      <c r="K31" s="19" t="n"/>
      <c r="L31" s="20" t="n"/>
      <c r="M31" s="21">
        <f>IF(OR($A31="",$E31="",$F31="",$G31=""),"",IFERROR((VLOOKUP($E31,Assumptions!$A$5:$G$9,2,FALSE)+($F31/1000)*VLOOKUP($E31,Assumptions!$A$5:$G$9,3,FALSE))*VLOOKUP($G31,Assumptions!$I$5:$J$7,2,FALSE),""))</f>
        <v/>
      </c>
      <c r="N31" s="21">
        <f>IF(OR($A31="",$E31="",$H31=""),"",IFERROR(MAX(0,$H31-VLOOKUP($E31,Assumptions!$A$5:$G$9,5,FALSE))*VLOOKUP($E31,Assumptions!$A$5:$G$9,6,FALSE),""))</f>
        <v/>
      </c>
      <c r="O31" s="21">
        <f>IF(OR($A31="",$E31="",$I31=""),"",IFERROR($I31*VLOOKUP($E31,Assumptions!$A$5:$G$9,7,FALSE),""))</f>
        <v/>
      </c>
      <c r="P31" s="21">
        <f>IF($A31="","",IF(COUNT($M31:$O31)=0,"",SUM($M31:$O31)))</f>
        <v/>
      </c>
      <c r="Q31" s="10">
        <f>IF(OR($A31="",$E31=""),"",IFERROR(VLOOKUP($E31,Assumptions!$A$5:$G$9,4,FALSE),""))</f>
        <v/>
      </c>
      <c r="R31" s="10">
        <f>IF(OR($A31="",$P31="",$Q31=""),"",IFERROR($P31*$Q31,""))</f>
        <v/>
      </c>
      <c r="S31" s="10">
        <f>IF(OR($A31="",$J31=""),"",IFERROR($J31*Assumptions!$J$10,""))</f>
        <v/>
      </c>
      <c r="T31" s="10">
        <f>IF(OR($A31="",$K31=""),"",IFERROR($K31*(1+Assumptions!$J$11),""))</f>
        <v/>
      </c>
      <c r="U31" s="10">
        <f>IF($A31="","",IF(COUNT($R31:$T31)=0,"",SUM($R31:$T31)))</f>
        <v/>
      </c>
      <c r="V31" s="22">
        <f>IF($A31="","",IF(COUNTBLANK($B31:$L31)&gt;0,"Check inputs",IF(OR($M31="",$N31="",$O31="",$P31="",$Q31="",Assumptions!$J$10="",Assumptions!$J$11="",Assumptions!$J$12=""),"Check assumptions",IF($Q31&lt;=0,"Check assumptions",IF($U31&gt;=Assumptions!$J$12,"Review fee","Ready to review")))))</f>
        <v/>
      </c>
    </row>
    <row r="32">
      <c r="A32" s="15" t="n"/>
      <c r="B32" s="15" t="n"/>
      <c r="C32" s="15" t="n"/>
      <c r="D32" s="30" t="n"/>
      <c r="E32" s="15" t="n"/>
      <c r="F32" s="17" t="n"/>
      <c r="G32" s="15" t="n"/>
      <c r="H32" s="17" t="n"/>
      <c r="I32" s="17" t="n"/>
      <c r="J32" s="31" t="n"/>
      <c r="K32" s="19" t="n"/>
      <c r="L32" s="20" t="n"/>
      <c r="M32" s="23">
        <f>IF(OR($A32="",$E32="",$F32="",$G32=""),"",IFERROR((VLOOKUP($E32,Assumptions!$A$5:$G$9,2,FALSE)+($F32/1000)*VLOOKUP($E32,Assumptions!$A$5:$G$9,3,FALSE))*VLOOKUP($G32,Assumptions!$I$5:$J$7,2,FALSE),""))</f>
        <v/>
      </c>
      <c r="N32" s="23">
        <f>IF(OR($A32="",$E32="",$H32=""),"",IFERROR(MAX(0,$H32-VLOOKUP($E32,Assumptions!$A$5:$G$9,5,FALSE))*VLOOKUP($E32,Assumptions!$A$5:$G$9,6,FALSE),""))</f>
        <v/>
      </c>
      <c r="O32" s="23">
        <f>IF(OR($A32="",$E32="",$I32=""),"",IFERROR($I32*VLOOKUP($E32,Assumptions!$A$5:$G$9,7,FALSE),""))</f>
        <v/>
      </c>
      <c r="P32" s="23">
        <f>IF($A32="","",IF(COUNT($M32:$O32)=0,"",SUM($M32:$O32)))</f>
        <v/>
      </c>
      <c r="Q32" s="13">
        <f>IF(OR($A32="",$E32=""),"",IFERROR(VLOOKUP($E32,Assumptions!$A$5:$G$9,4,FALSE),""))</f>
        <v/>
      </c>
      <c r="R32" s="13">
        <f>IF(OR($A32="",$P32="",$Q32=""),"",IFERROR($P32*$Q32,""))</f>
        <v/>
      </c>
      <c r="S32" s="13">
        <f>IF(OR($A32="",$J32=""),"",IFERROR($J32*Assumptions!$J$10,""))</f>
        <v/>
      </c>
      <c r="T32" s="13">
        <f>IF(OR($A32="",$K32=""),"",IFERROR($K32*(1+Assumptions!$J$11),""))</f>
        <v/>
      </c>
      <c r="U32" s="13">
        <f>IF($A32="","",IF(COUNT($R32:$T32)=0,"",SUM($R32:$T32)))</f>
        <v/>
      </c>
      <c r="V32" s="24">
        <f>IF($A32="","",IF(COUNTBLANK($B32:$L32)&gt;0,"Check inputs",IF(OR($M32="",$N32="",$O32="",$P32="",$Q32="",Assumptions!$J$10="",Assumptions!$J$11="",Assumptions!$J$12=""),"Check assumptions",IF($Q32&lt;=0,"Check assumptions",IF($U32&gt;=Assumptions!$J$12,"Review fee","Ready to review")))))</f>
        <v/>
      </c>
    </row>
    <row r="33">
      <c r="A33" s="15" t="n"/>
      <c r="B33" s="15" t="n"/>
      <c r="C33" s="15" t="n"/>
      <c r="D33" s="30" t="n"/>
      <c r="E33" s="15" t="n"/>
      <c r="F33" s="17" t="n"/>
      <c r="G33" s="15" t="n"/>
      <c r="H33" s="17" t="n"/>
      <c r="I33" s="17" t="n"/>
      <c r="J33" s="31" t="n"/>
      <c r="K33" s="19" t="n"/>
      <c r="L33" s="20" t="n"/>
      <c r="M33" s="21">
        <f>IF(OR($A33="",$E33="",$F33="",$G33=""),"",IFERROR((VLOOKUP($E33,Assumptions!$A$5:$G$9,2,FALSE)+($F33/1000)*VLOOKUP($E33,Assumptions!$A$5:$G$9,3,FALSE))*VLOOKUP($G33,Assumptions!$I$5:$J$7,2,FALSE),""))</f>
        <v/>
      </c>
      <c r="N33" s="21">
        <f>IF(OR($A33="",$E33="",$H33=""),"",IFERROR(MAX(0,$H33-VLOOKUP($E33,Assumptions!$A$5:$G$9,5,FALSE))*VLOOKUP($E33,Assumptions!$A$5:$G$9,6,FALSE),""))</f>
        <v/>
      </c>
      <c r="O33" s="21">
        <f>IF(OR($A33="",$E33="",$I33=""),"",IFERROR($I33*VLOOKUP($E33,Assumptions!$A$5:$G$9,7,FALSE),""))</f>
        <v/>
      </c>
      <c r="P33" s="21">
        <f>IF($A33="","",IF(COUNT($M33:$O33)=0,"",SUM($M33:$O33)))</f>
        <v/>
      </c>
      <c r="Q33" s="10">
        <f>IF(OR($A33="",$E33=""),"",IFERROR(VLOOKUP($E33,Assumptions!$A$5:$G$9,4,FALSE),""))</f>
        <v/>
      </c>
      <c r="R33" s="10">
        <f>IF(OR($A33="",$P33="",$Q33=""),"",IFERROR($P33*$Q33,""))</f>
        <v/>
      </c>
      <c r="S33" s="10">
        <f>IF(OR($A33="",$J33=""),"",IFERROR($J33*Assumptions!$J$10,""))</f>
        <v/>
      </c>
      <c r="T33" s="10">
        <f>IF(OR($A33="",$K33=""),"",IFERROR($K33*(1+Assumptions!$J$11),""))</f>
        <v/>
      </c>
      <c r="U33" s="10">
        <f>IF($A33="","",IF(COUNT($R33:$T33)=0,"",SUM($R33:$T33)))</f>
        <v/>
      </c>
      <c r="V33" s="22">
        <f>IF($A33="","",IF(COUNTBLANK($B33:$L33)&gt;0,"Check inputs",IF(OR($M33="",$N33="",$O33="",$P33="",$Q33="",Assumptions!$J$10="",Assumptions!$J$11="",Assumptions!$J$12=""),"Check assumptions",IF($Q33&lt;=0,"Check assumptions",IF($U33&gt;=Assumptions!$J$12,"Review fee","Ready to review")))))</f>
        <v/>
      </c>
    </row>
    <row r="34">
      <c r="A34" s="15" t="n"/>
      <c r="B34" s="15" t="n"/>
      <c r="C34" s="15" t="n"/>
      <c r="D34" s="30" t="n"/>
      <c r="E34" s="15" t="n"/>
      <c r="F34" s="17" t="n"/>
      <c r="G34" s="15" t="n"/>
      <c r="H34" s="17" t="n"/>
      <c r="I34" s="17" t="n"/>
      <c r="J34" s="31" t="n"/>
      <c r="K34" s="19" t="n"/>
      <c r="L34" s="20" t="n"/>
      <c r="M34" s="23">
        <f>IF(OR($A34="",$E34="",$F34="",$G34=""),"",IFERROR((VLOOKUP($E34,Assumptions!$A$5:$G$9,2,FALSE)+($F34/1000)*VLOOKUP($E34,Assumptions!$A$5:$G$9,3,FALSE))*VLOOKUP($G34,Assumptions!$I$5:$J$7,2,FALSE),""))</f>
        <v/>
      </c>
      <c r="N34" s="23">
        <f>IF(OR($A34="",$E34="",$H34=""),"",IFERROR(MAX(0,$H34-VLOOKUP($E34,Assumptions!$A$5:$G$9,5,FALSE))*VLOOKUP($E34,Assumptions!$A$5:$G$9,6,FALSE),""))</f>
        <v/>
      </c>
      <c r="O34" s="23">
        <f>IF(OR($A34="",$E34="",$I34=""),"",IFERROR($I34*VLOOKUP($E34,Assumptions!$A$5:$G$9,7,FALSE),""))</f>
        <v/>
      </c>
      <c r="P34" s="23">
        <f>IF($A34="","",IF(COUNT($M34:$O34)=0,"",SUM($M34:$O34)))</f>
        <v/>
      </c>
      <c r="Q34" s="13">
        <f>IF(OR($A34="",$E34=""),"",IFERROR(VLOOKUP($E34,Assumptions!$A$5:$G$9,4,FALSE),""))</f>
        <v/>
      </c>
      <c r="R34" s="13">
        <f>IF(OR($A34="",$P34="",$Q34=""),"",IFERROR($P34*$Q34,""))</f>
        <v/>
      </c>
      <c r="S34" s="13">
        <f>IF(OR($A34="",$J34=""),"",IFERROR($J34*Assumptions!$J$10,""))</f>
        <v/>
      </c>
      <c r="T34" s="13">
        <f>IF(OR($A34="",$K34=""),"",IFERROR($K34*(1+Assumptions!$J$11),""))</f>
        <v/>
      </c>
      <c r="U34" s="13">
        <f>IF($A34="","",IF(COUNT($R34:$T34)=0,"",SUM($R34:$T34)))</f>
        <v/>
      </c>
      <c r="V34" s="24">
        <f>IF($A34="","",IF(COUNTBLANK($B34:$L34)&gt;0,"Check inputs",IF(OR($M34="",$N34="",$O34="",$P34="",$Q34="",Assumptions!$J$10="",Assumptions!$J$11="",Assumptions!$J$12=""),"Check assumptions",IF($Q34&lt;=0,"Check assumptions",IF($U34&gt;=Assumptions!$J$12,"Review fee","Ready to review")))))</f>
        <v/>
      </c>
    </row>
    <row r="35">
      <c r="A35" s="15" t="n"/>
      <c r="B35" s="15" t="n"/>
      <c r="C35" s="15" t="n"/>
      <c r="D35" s="30" t="n"/>
      <c r="E35" s="15" t="n"/>
      <c r="F35" s="17" t="n"/>
      <c r="G35" s="15" t="n"/>
      <c r="H35" s="17" t="n"/>
      <c r="I35" s="17" t="n"/>
      <c r="J35" s="31" t="n"/>
      <c r="K35" s="19" t="n"/>
      <c r="L35" s="20" t="n"/>
      <c r="M35" s="21">
        <f>IF(OR($A35="",$E35="",$F35="",$G35=""),"",IFERROR((VLOOKUP($E35,Assumptions!$A$5:$G$9,2,FALSE)+($F35/1000)*VLOOKUP($E35,Assumptions!$A$5:$G$9,3,FALSE))*VLOOKUP($G35,Assumptions!$I$5:$J$7,2,FALSE),""))</f>
        <v/>
      </c>
      <c r="N35" s="21">
        <f>IF(OR($A35="",$E35="",$H35=""),"",IFERROR(MAX(0,$H35-VLOOKUP($E35,Assumptions!$A$5:$G$9,5,FALSE))*VLOOKUP($E35,Assumptions!$A$5:$G$9,6,FALSE),""))</f>
        <v/>
      </c>
      <c r="O35" s="21">
        <f>IF(OR($A35="",$E35="",$I35=""),"",IFERROR($I35*VLOOKUP($E35,Assumptions!$A$5:$G$9,7,FALSE),""))</f>
        <v/>
      </c>
      <c r="P35" s="21">
        <f>IF($A35="","",IF(COUNT($M35:$O35)=0,"",SUM($M35:$O35)))</f>
        <v/>
      </c>
      <c r="Q35" s="10">
        <f>IF(OR($A35="",$E35=""),"",IFERROR(VLOOKUP($E35,Assumptions!$A$5:$G$9,4,FALSE),""))</f>
        <v/>
      </c>
      <c r="R35" s="10">
        <f>IF(OR($A35="",$P35="",$Q35=""),"",IFERROR($P35*$Q35,""))</f>
        <v/>
      </c>
      <c r="S35" s="10">
        <f>IF(OR($A35="",$J35=""),"",IFERROR($J35*Assumptions!$J$10,""))</f>
        <v/>
      </c>
      <c r="T35" s="10">
        <f>IF(OR($A35="",$K35=""),"",IFERROR($K35*(1+Assumptions!$J$11),""))</f>
        <v/>
      </c>
      <c r="U35" s="10">
        <f>IF($A35="","",IF(COUNT($R35:$T35)=0,"",SUM($R35:$T35)))</f>
        <v/>
      </c>
      <c r="V35" s="22">
        <f>IF($A35="","",IF(COUNTBLANK($B35:$L35)&gt;0,"Check inputs",IF(OR($M35="",$N35="",$O35="",$P35="",$Q35="",Assumptions!$J$10="",Assumptions!$J$11="",Assumptions!$J$12=""),"Check assumptions",IF($Q35&lt;=0,"Check assumptions",IF($U35&gt;=Assumptions!$J$12,"Review fee","Ready to review")))))</f>
        <v/>
      </c>
    </row>
    <row r="36">
      <c r="A36" s="15" t="n"/>
      <c r="B36" s="15" t="n"/>
      <c r="C36" s="15" t="n"/>
      <c r="D36" s="30" t="n"/>
      <c r="E36" s="15" t="n"/>
      <c r="F36" s="17" t="n"/>
      <c r="G36" s="15" t="n"/>
      <c r="H36" s="17" t="n"/>
      <c r="I36" s="17" t="n"/>
      <c r="J36" s="31" t="n"/>
      <c r="K36" s="19" t="n"/>
      <c r="L36" s="20" t="n"/>
      <c r="M36" s="23">
        <f>IF(OR($A36="",$E36="",$F36="",$G36=""),"",IFERROR((VLOOKUP($E36,Assumptions!$A$5:$G$9,2,FALSE)+($F36/1000)*VLOOKUP($E36,Assumptions!$A$5:$G$9,3,FALSE))*VLOOKUP($G36,Assumptions!$I$5:$J$7,2,FALSE),""))</f>
        <v/>
      </c>
      <c r="N36" s="23">
        <f>IF(OR($A36="",$E36="",$H36=""),"",IFERROR(MAX(0,$H36-VLOOKUP($E36,Assumptions!$A$5:$G$9,5,FALSE))*VLOOKUP($E36,Assumptions!$A$5:$G$9,6,FALSE),""))</f>
        <v/>
      </c>
      <c r="O36" s="23">
        <f>IF(OR($A36="",$E36="",$I36=""),"",IFERROR($I36*VLOOKUP($E36,Assumptions!$A$5:$G$9,7,FALSE),""))</f>
        <v/>
      </c>
      <c r="P36" s="23">
        <f>IF($A36="","",IF(COUNT($M36:$O36)=0,"",SUM($M36:$O36)))</f>
        <v/>
      </c>
      <c r="Q36" s="13">
        <f>IF(OR($A36="",$E36=""),"",IFERROR(VLOOKUP($E36,Assumptions!$A$5:$G$9,4,FALSE),""))</f>
        <v/>
      </c>
      <c r="R36" s="13">
        <f>IF(OR($A36="",$P36="",$Q36=""),"",IFERROR($P36*$Q36,""))</f>
        <v/>
      </c>
      <c r="S36" s="13">
        <f>IF(OR($A36="",$J36=""),"",IFERROR($J36*Assumptions!$J$10,""))</f>
        <v/>
      </c>
      <c r="T36" s="13">
        <f>IF(OR($A36="",$K36=""),"",IFERROR($K36*(1+Assumptions!$J$11),""))</f>
        <v/>
      </c>
      <c r="U36" s="13">
        <f>IF($A36="","",IF(COUNT($R36:$T36)=0,"",SUM($R36:$T36)))</f>
        <v/>
      </c>
      <c r="V36" s="24">
        <f>IF($A36="","",IF(COUNTBLANK($B36:$L36)&gt;0,"Check inputs",IF(OR($M36="",$N36="",$O36="",$P36="",$Q36="",Assumptions!$J$10="",Assumptions!$J$11="",Assumptions!$J$12=""),"Check assumptions",IF($Q36&lt;=0,"Check assumptions",IF($U36&gt;=Assumptions!$J$12,"Review fee","Ready to review")))))</f>
        <v/>
      </c>
    </row>
    <row r="37">
      <c r="A37" s="15" t="n"/>
      <c r="B37" s="15" t="n"/>
      <c r="C37" s="15" t="n"/>
      <c r="D37" s="30" t="n"/>
      <c r="E37" s="15" t="n"/>
      <c r="F37" s="17" t="n"/>
      <c r="G37" s="15" t="n"/>
      <c r="H37" s="17" t="n"/>
      <c r="I37" s="17" t="n"/>
      <c r="J37" s="31" t="n"/>
      <c r="K37" s="19" t="n"/>
      <c r="L37" s="20" t="n"/>
      <c r="M37" s="21">
        <f>IF(OR($A37="",$E37="",$F37="",$G37=""),"",IFERROR((VLOOKUP($E37,Assumptions!$A$5:$G$9,2,FALSE)+($F37/1000)*VLOOKUP($E37,Assumptions!$A$5:$G$9,3,FALSE))*VLOOKUP($G37,Assumptions!$I$5:$J$7,2,FALSE),""))</f>
        <v/>
      </c>
      <c r="N37" s="21">
        <f>IF(OR($A37="",$E37="",$H37=""),"",IFERROR(MAX(0,$H37-VLOOKUP($E37,Assumptions!$A$5:$G$9,5,FALSE))*VLOOKUP($E37,Assumptions!$A$5:$G$9,6,FALSE),""))</f>
        <v/>
      </c>
      <c r="O37" s="21">
        <f>IF(OR($A37="",$E37="",$I37=""),"",IFERROR($I37*VLOOKUP($E37,Assumptions!$A$5:$G$9,7,FALSE),""))</f>
        <v/>
      </c>
      <c r="P37" s="21">
        <f>IF($A37="","",IF(COUNT($M37:$O37)=0,"",SUM($M37:$O37)))</f>
        <v/>
      </c>
      <c r="Q37" s="10">
        <f>IF(OR($A37="",$E37=""),"",IFERROR(VLOOKUP($E37,Assumptions!$A$5:$G$9,4,FALSE),""))</f>
        <v/>
      </c>
      <c r="R37" s="10">
        <f>IF(OR($A37="",$P37="",$Q37=""),"",IFERROR($P37*$Q37,""))</f>
        <v/>
      </c>
      <c r="S37" s="10">
        <f>IF(OR($A37="",$J37=""),"",IFERROR($J37*Assumptions!$J$10,""))</f>
        <v/>
      </c>
      <c r="T37" s="10">
        <f>IF(OR($A37="",$K37=""),"",IFERROR($K37*(1+Assumptions!$J$11),""))</f>
        <v/>
      </c>
      <c r="U37" s="10">
        <f>IF($A37="","",IF(COUNT($R37:$T37)=0,"",SUM($R37:$T37)))</f>
        <v/>
      </c>
      <c r="V37" s="22">
        <f>IF($A37="","",IF(COUNTBLANK($B37:$L37)&gt;0,"Check inputs",IF(OR($M37="",$N37="",$O37="",$P37="",$Q37="",Assumptions!$J$10="",Assumptions!$J$11="",Assumptions!$J$12=""),"Check assumptions",IF($Q37&lt;=0,"Check assumptions",IF($U37&gt;=Assumptions!$J$12,"Review fee","Ready to review")))))</f>
        <v/>
      </c>
    </row>
    <row r="38">
      <c r="A38" s="15" t="n"/>
      <c r="B38" s="15" t="n"/>
      <c r="C38" s="15" t="n"/>
      <c r="D38" s="30" t="n"/>
      <c r="E38" s="15" t="n"/>
      <c r="F38" s="17" t="n"/>
      <c r="G38" s="15" t="n"/>
      <c r="H38" s="17" t="n"/>
      <c r="I38" s="17" t="n"/>
      <c r="J38" s="31" t="n"/>
      <c r="K38" s="19" t="n"/>
      <c r="L38" s="20" t="n"/>
      <c r="M38" s="23">
        <f>IF(OR($A38="",$E38="",$F38="",$G38=""),"",IFERROR((VLOOKUP($E38,Assumptions!$A$5:$G$9,2,FALSE)+($F38/1000)*VLOOKUP($E38,Assumptions!$A$5:$G$9,3,FALSE))*VLOOKUP($G38,Assumptions!$I$5:$J$7,2,FALSE),""))</f>
        <v/>
      </c>
      <c r="N38" s="23">
        <f>IF(OR($A38="",$E38="",$H38=""),"",IFERROR(MAX(0,$H38-VLOOKUP($E38,Assumptions!$A$5:$G$9,5,FALSE))*VLOOKUP($E38,Assumptions!$A$5:$G$9,6,FALSE),""))</f>
        <v/>
      </c>
      <c r="O38" s="23">
        <f>IF(OR($A38="",$E38="",$I38=""),"",IFERROR($I38*VLOOKUP($E38,Assumptions!$A$5:$G$9,7,FALSE),""))</f>
        <v/>
      </c>
      <c r="P38" s="23">
        <f>IF($A38="","",IF(COUNT($M38:$O38)=0,"",SUM($M38:$O38)))</f>
        <v/>
      </c>
      <c r="Q38" s="13">
        <f>IF(OR($A38="",$E38=""),"",IFERROR(VLOOKUP($E38,Assumptions!$A$5:$G$9,4,FALSE),""))</f>
        <v/>
      </c>
      <c r="R38" s="13">
        <f>IF(OR($A38="",$P38="",$Q38=""),"",IFERROR($P38*$Q38,""))</f>
        <v/>
      </c>
      <c r="S38" s="13">
        <f>IF(OR($A38="",$J38=""),"",IFERROR($J38*Assumptions!$J$10,""))</f>
        <v/>
      </c>
      <c r="T38" s="13">
        <f>IF(OR($A38="",$K38=""),"",IFERROR($K38*(1+Assumptions!$J$11),""))</f>
        <v/>
      </c>
      <c r="U38" s="13">
        <f>IF($A38="","",IF(COUNT($R38:$T38)=0,"",SUM($R38:$T38)))</f>
        <v/>
      </c>
      <c r="V38" s="24">
        <f>IF($A38="","",IF(COUNTBLANK($B38:$L38)&gt;0,"Check inputs",IF(OR($M38="",$N38="",$O38="",$P38="",$Q38="",Assumptions!$J$10="",Assumptions!$J$11="",Assumptions!$J$12=""),"Check assumptions",IF($Q38&lt;=0,"Check assumptions",IF($U38&gt;=Assumptions!$J$12,"Review fee","Ready to review")))))</f>
        <v/>
      </c>
    </row>
    <row r="39">
      <c r="A39" s="15" t="n"/>
      <c r="B39" s="15" t="n"/>
      <c r="C39" s="15" t="n"/>
      <c r="D39" s="30" t="n"/>
      <c r="E39" s="15" t="n"/>
      <c r="F39" s="17" t="n"/>
      <c r="G39" s="15" t="n"/>
      <c r="H39" s="17" t="n"/>
      <c r="I39" s="17" t="n"/>
      <c r="J39" s="31" t="n"/>
      <c r="K39" s="19" t="n"/>
      <c r="L39" s="20" t="n"/>
      <c r="M39" s="21">
        <f>IF(OR($A39="",$E39="",$F39="",$G39=""),"",IFERROR((VLOOKUP($E39,Assumptions!$A$5:$G$9,2,FALSE)+($F39/1000)*VLOOKUP($E39,Assumptions!$A$5:$G$9,3,FALSE))*VLOOKUP($G39,Assumptions!$I$5:$J$7,2,FALSE),""))</f>
        <v/>
      </c>
      <c r="N39" s="21">
        <f>IF(OR($A39="",$E39="",$H39=""),"",IFERROR(MAX(0,$H39-VLOOKUP($E39,Assumptions!$A$5:$G$9,5,FALSE))*VLOOKUP($E39,Assumptions!$A$5:$G$9,6,FALSE),""))</f>
        <v/>
      </c>
      <c r="O39" s="21">
        <f>IF(OR($A39="",$E39="",$I39=""),"",IFERROR($I39*VLOOKUP($E39,Assumptions!$A$5:$G$9,7,FALSE),""))</f>
        <v/>
      </c>
      <c r="P39" s="21">
        <f>IF($A39="","",IF(COUNT($M39:$O39)=0,"",SUM($M39:$O39)))</f>
        <v/>
      </c>
      <c r="Q39" s="10">
        <f>IF(OR($A39="",$E39=""),"",IFERROR(VLOOKUP($E39,Assumptions!$A$5:$G$9,4,FALSE),""))</f>
        <v/>
      </c>
      <c r="R39" s="10">
        <f>IF(OR($A39="",$P39="",$Q39=""),"",IFERROR($P39*$Q39,""))</f>
        <v/>
      </c>
      <c r="S39" s="10">
        <f>IF(OR($A39="",$J39=""),"",IFERROR($J39*Assumptions!$J$10,""))</f>
        <v/>
      </c>
      <c r="T39" s="10">
        <f>IF(OR($A39="",$K39=""),"",IFERROR($K39*(1+Assumptions!$J$11),""))</f>
        <v/>
      </c>
      <c r="U39" s="10">
        <f>IF($A39="","",IF(COUNT($R39:$T39)=0,"",SUM($R39:$T39)))</f>
        <v/>
      </c>
      <c r="V39" s="22">
        <f>IF($A39="","",IF(COUNTBLANK($B39:$L39)&gt;0,"Check inputs",IF(OR($M39="",$N39="",$O39="",$P39="",$Q39="",Assumptions!$J$10="",Assumptions!$J$11="",Assumptions!$J$12=""),"Check assumptions",IF($Q39&lt;=0,"Check assumptions",IF($U39&gt;=Assumptions!$J$12,"Review fee","Ready to review")))))</f>
        <v/>
      </c>
    </row>
    <row r="40">
      <c r="A40" s="15" t="n"/>
      <c r="B40" s="15" t="n"/>
      <c r="C40" s="15" t="n"/>
      <c r="D40" s="30" t="n"/>
      <c r="E40" s="15" t="n"/>
      <c r="F40" s="17" t="n"/>
      <c r="G40" s="15" t="n"/>
      <c r="H40" s="17" t="n"/>
      <c r="I40" s="17" t="n"/>
      <c r="J40" s="31" t="n"/>
      <c r="K40" s="19" t="n"/>
      <c r="L40" s="20" t="n"/>
      <c r="M40" s="23">
        <f>IF(OR($A40="",$E40="",$F40="",$G40=""),"",IFERROR((VLOOKUP($E40,Assumptions!$A$5:$G$9,2,FALSE)+($F40/1000)*VLOOKUP($E40,Assumptions!$A$5:$G$9,3,FALSE))*VLOOKUP($G40,Assumptions!$I$5:$J$7,2,FALSE),""))</f>
        <v/>
      </c>
      <c r="N40" s="23">
        <f>IF(OR($A40="",$E40="",$H40=""),"",IFERROR(MAX(0,$H40-VLOOKUP($E40,Assumptions!$A$5:$G$9,5,FALSE))*VLOOKUP($E40,Assumptions!$A$5:$G$9,6,FALSE),""))</f>
        <v/>
      </c>
      <c r="O40" s="23">
        <f>IF(OR($A40="",$E40="",$I40=""),"",IFERROR($I40*VLOOKUP($E40,Assumptions!$A$5:$G$9,7,FALSE),""))</f>
        <v/>
      </c>
      <c r="P40" s="23">
        <f>IF($A40="","",IF(COUNT($M40:$O40)=0,"",SUM($M40:$O40)))</f>
        <v/>
      </c>
      <c r="Q40" s="13">
        <f>IF(OR($A40="",$E40=""),"",IFERROR(VLOOKUP($E40,Assumptions!$A$5:$G$9,4,FALSE),""))</f>
        <v/>
      </c>
      <c r="R40" s="13">
        <f>IF(OR($A40="",$P40="",$Q40=""),"",IFERROR($P40*$Q40,""))</f>
        <v/>
      </c>
      <c r="S40" s="13">
        <f>IF(OR($A40="",$J40=""),"",IFERROR($J40*Assumptions!$J$10,""))</f>
        <v/>
      </c>
      <c r="T40" s="13">
        <f>IF(OR($A40="",$K40=""),"",IFERROR($K40*(1+Assumptions!$J$11),""))</f>
        <v/>
      </c>
      <c r="U40" s="13">
        <f>IF($A40="","",IF(COUNT($R40:$T40)=0,"",SUM($R40:$T40)))</f>
        <v/>
      </c>
      <c r="V40" s="24">
        <f>IF($A40="","",IF(COUNTBLANK($B40:$L40)&gt;0,"Check inputs",IF(OR($M40="",$N40="",$O40="",$P40="",$Q40="",Assumptions!$J$10="",Assumptions!$J$11="",Assumptions!$J$12=""),"Check assumptions",IF($Q40&lt;=0,"Check assumptions",IF($U40&gt;=Assumptions!$J$12,"Review fee","Ready to review")))))</f>
        <v/>
      </c>
    </row>
    <row r="41">
      <c r="A41" s="15" t="n"/>
      <c r="B41" s="15" t="n"/>
      <c r="C41" s="15" t="n"/>
      <c r="D41" s="30" t="n"/>
      <c r="E41" s="15" t="n"/>
      <c r="F41" s="17" t="n"/>
      <c r="G41" s="15" t="n"/>
      <c r="H41" s="17" t="n"/>
      <c r="I41" s="17" t="n"/>
      <c r="J41" s="31" t="n"/>
      <c r="K41" s="19" t="n"/>
      <c r="L41" s="20" t="n"/>
      <c r="M41" s="21">
        <f>IF(OR($A41="",$E41="",$F41="",$G41=""),"",IFERROR((VLOOKUP($E41,Assumptions!$A$5:$G$9,2,FALSE)+($F41/1000)*VLOOKUP($E41,Assumptions!$A$5:$G$9,3,FALSE))*VLOOKUP($G41,Assumptions!$I$5:$J$7,2,FALSE),""))</f>
        <v/>
      </c>
      <c r="N41" s="21">
        <f>IF(OR($A41="",$E41="",$H41=""),"",IFERROR(MAX(0,$H41-VLOOKUP($E41,Assumptions!$A$5:$G$9,5,FALSE))*VLOOKUP($E41,Assumptions!$A$5:$G$9,6,FALSE),""))</f>
        <v/>
      </c>
      <c r="O41" s="21">
        <f>IF(OR($A41="",$E41="",$I41=""),"",IFERROR($I41*VLOOKUP($E41,Assumptions!$A$5:$G$9,7,FALSE),""))</f>
        <v/>
      </c>
      <c r="P41" s="21">
        <f>IF($A41="","",IF(COUNT($M41:$O41)=0,"",SUM($M41:$O41)))</f>
        <v/>
      </c>
      <c r="Q41" s="10">
        <f>IF(OR($A41="",$E41=""),"",IFERROR(VLOOKUP($E41,Assumptions!$A$5:$G$9,4,FALSE),""))</f>
        <v/>
      </c>
      <c r="R41" s="10">
        <f>IF(OR($A41="",$P41="",$Q41=""),"",IFERROR($P41*$Q41,""))</f>
        <v/>
      </c>
      <c r="S41" s="10">
        <f>IF(OR($A41="",$J41=""),"",IFERROR($J41*Assumptions!$J$10,""))</f>
        <v/>
      </c>
      <c r="T41" s="10">
        <f>IF(OR($A41="",$K41=""),"",IFERROR($K41*(1+Assumptions!$J$11),""))</f>
        <v/>
      </c>
      <c r="U41" s="10">
        <f>IF($A41="","",IF(COUNT($R41:$T41)=0,"",SUM($R41:$T41)))</f>
        <v/>
      </c>
      <c r="V41" s="22">
        <f>IF($A41="","",IF(COUNTBLANK($B41:$L41)&gt;0,"Check inputs",IF(OR($M41="",$N41="",$O41="",$P41="",$Q41="",Assumptions!$J$10="",Assumptions!$J$11="",Assumptions!$J$12=""),"Check assumptions",IF($Q41&lt;=0,"Check assumptions",IF($U41&gt;=Assumptions!$J$12,"Review fee","Ready to review")))))</f>
        <v/>
      </c>
    </row>
    <row r="42">
      <c r="A42" s="15" t="n"/>
      <c r="B42" s="15" t="n"/>
      <c r="C42" s="15" t="n"/>
      <c r="D42" s="30" t="n"/>
      <c r="E42" s="15" t="n"/>
      <c r="F42" s="17" t="n"/>
      <c r="G42" s="15" t="n"/>
      <c r="H42" s="17" t="n"/>
      <c r="I42" s="17" t="n"/>
      <c r="J42" s="31" t="n"/>
      <c r="K42" s="19" t="n"/>
      <c r="L42" s="20" t="n"/>
      <c r="M42" s="23">
        <f>IF(OR($A42="",$E42="",$F42="",$G42=""),"",IFERROR((VLOOKUP($E42,Assumptions!$A$5:$G$9,2,FALSE)+($F42/1000)*VLOOKUP($E42,Assumptions!$A$5:$G$9,3,FALSE))*VLOOKUP($G42,Assumptions!$I$5:$J$7,2,FALSE),""))</f>
        <v/>
      </c>
      <c r="N42" s="23">
        <f>IF(OR($A42="",$E42="",$H42=""),"",IFERROR(MAX(0,$H42-VLOOKUP($E42,Assumptions!$A$5:$G$9,5,FALSE))*VLOOKUP($E42,Assumptions!$A$5:$G$9,6,FALSE),""))</f>
        <v/>
      </c>
      <c r="O42" s="23">
        <f>IF(OR($A42="",$E42="",$I42=""),"",IFERROR($I42*VLOOKUP($E42,Assumptions!$A$5:$G$9,7,FALSE),""))</f>
        <v/>
      </c>
      <c r="P42" s="23">
        <f>IF($A42="","",IF(COUNT($M42:$O42)=0,"",SUM($M42:$O42)))</f>
        <v/>
      </c>
      <c r="Q42" s="13">
        <f>IF(OR($A42="",$E42=""),"",IFERROR(VLOOKUP($E42,Assumptions!$A$5:$G$9,4,FALSE),""))</f>
        <v/>
      </c>
      <c r="R42" s="13">
        <f>IF(OR($A42="",$P42="",$Q42=""),"",IFERROR($P42*$Q42,""))</f>
        <v/>
      </c>
      <c r="S42" s="13">
        <f>IF(OR($A42="",$J42=""),"",IFERROR($J42*Assumptions!$J$10,""))</f>
        <v/>
      </c>
      <c r="T42" s="13">
        <f>IF(OR($A42="",$K42=""),"",IFERROR($K42*(1+Assumptions!$J$11),""))</f>
        <v/>
      </c>
      <c r="U42" s="13">
        <f>IF($A42="","",IF(COUNT($R42:$T42)=0,"",SUM($R42:$T42)))</f>
        <v/>
      </c>
      <c r="V42" s="24">
        <f>IF($A42="","",IF(COUNTBLANK($B42:$L42)&gt;0,"Check inputs",IF(OR($M42="",$N42="",$O42="",$P42="",$Q42="",Assumptions!$J$10="",Assumptions!$J$11="",Assumptions!$J$12=""),"Check assumptions",IF($Q42&lt;=0,"Check assumptions",IF($U42&gt;=Assumptions!$J$12,"Review fee","Ready to review")))))</f>
        <v/>
      </c>
    </row>
    <row r="43">
      <c r="A43" s="15" t="n"/>
      <c r="B43" s="15" t="n"/>
      <c r="C43" s="15" t="n"/>
      <c r="D43" s="30" t="n"/>
      <c r="E43" s="15" t="n"/>
      <c r="F43" s="17" t="n"/>
      <c r="G43" s="15" t="n"/>
      <c r="H43" s="17" t="n"/>
      <c r="I43" s="17" t="n"/>
      <c r="J43" s="31" t="n"/>
      <c r="K43" s="19" t="n"/>
      <c r="L43" s="20" t="n"/>
      <c r="M43" s="21">
        <f>IF(OR($A43="",$E43="",$F43="",$G43=""),"",IFERROR((VLOOKUP($E43,Assumptions!$A$5:$G$9,2,FALSE)+($F43/1000)*VLOOKUP($E43,Assumptions!$A$5:$G$9,3,FALSE))*VLOOKUP($G43,Assumptions!$I$5:$J$7,2,FALSE),""))</f>
        <v/>
      </c>
      <c r="N43" s="21">
        <f>IF(OR($A43="",$E43="",$H43=""),"",IFERROR(MAX(0,$H43-VLOOKUP($E43,Assumptions!$A$5:$G$9,5,FALSE))*VLOOKUP($E43,Assumptions!$A$5:$G$9,6,FALSE),""))</f>
        <v/>
      </c>
      <c r="O43" s="21">
        <f>IF(OR($A43="",$E43="",$I43=""),"",IFERROR($I43*VLOOKUP($E43,Assumptions!$A$5:$G$9,7,FALSE),""))</f>
        <v/>
      </c>
      <c r="P43" s="21">
        <f>IF($A43="","",IF(COUNT($M43:$O43)=0,"",SUM($M43:$O43)))</f>
        <v/>
      </c>
      <c r="Q43" s="10">
        <f>IF(OR($A43="",$E43=""),"",IFERROR(VLOOKUP($E43,Assumptions!$A$5:$G$9,4,FALSE),""))</f>
        <v/>
      </c>
      <c r="R43" s="10">
        <f>IF(OR($A43="",$P43="",$Q43=""),"",IFERROR($P43*$Q43,""))</f>
        <v/>
      </c>
      <c r="S43" s="10">
        <f>IF(OR($A43="",$J43=""),"",IFERROR($J43*Assumptions!$J$10,""))</f>
        <v/>
      </c>
      <c r="T43" s="10">
        <f>IF(OR($A43="",$K43=""),"",IFERROR($K43*(1+Assumptions!$J$11),""))</f>
        <v/>
      </c>
      <c r="U43" s="10">
        <f>IF($A43="","",IF(COUNT($R43:$T43)=0,"",SUM($R43:$T43)))</f>
        <v/>
      </c>
      <c r="V43" s="22">
        <f>IF($A43="","",IF(COUNTBLANK($B43:$L43)&gt;0,"Check inputs",IF(OR($M43="",$N43="",$O43="",$P43="",$Q43="",Assumptions!$J$10="",Assumptions!$J$11="",Assumptions!$J$12=""),"Check assumptions",IF($Q43&lt;=0,"Check assumptions",IF($U43&gt;=Assumptions!$J$12,"Review fee","Ready to review")))))</f>
        <v/>
      </c>
    </row>
    <row r="44">
      <c r="A44" s="15" t="n"/>
      <c r="B44" s="15" t="n"/>
      <c r="C44" s="15" t="n"/>
      <c r="D44" s="30" t="n"/>
      <c r="E44" s="15" t="n"/>
      <c r="F44" s="17" t="n"/>
      <c r="G44" s="15" t="n"/>
      <c r="H44" s="17" t="n"/>
      <c r="I44" s="17" t="n"/>
      <c r="J44" s="31" t="n"/>
      <c r="K44" s="19" t="n"/>
      <c r="L44" s="20" t="n"/>
      <c r="M44" s="23">
        <f>IF(OR($A44="",$E44="",$F44="",$G44=""),"",IFERROR((VLOOKUP($E44,Assumptions!$A$5:$G$9,2,FALSE)+($F44/1000)*VLOOKUP($E44,Assumptions!$A$5:$G$9,3,FALSE))*VLOOKUP($G44,Assumptions!$I$5:$J$7,2,FALSE),""))</f>
        <v/>
      </c>
      <c r="N44" s="23">
        <f>IF(OR($A44="",$E44="",$H44=""),"",IFERROR(MAX(0,$H44-VLOOKUP($E44,Assumptions!$A$5:$G$9,5,FALSE))*VLOOKUP($E44,Assumptions!$A$5:$G$9,6,FALSE),""))</f>
        <v/>
      </c>
      <c r="O44" s="23">
        <f>IF(OR($A44="",$E44="",$I44=""),"",IFERROR($I44*VLOOKUP($E44,Assumptions!$A$5:$G$9,7,FALSE),""))</f>
        <v/>
      </c>
      <c r="P44" s="23">
        <f>IF($A44="","",IF(COUNT($M44:$O44)=0,"",SUM($M44:$O44)))</f>
        <v/>
      </c>
      <c r="Q44" s="13">
        <f>IF(OR($A44="",$E44=""),"",IFERROR(VLOOKUP($E44,Assumptions!$A$5:$G$9,4,FALSE),""))</f>
        <v/>
      </c>
      <c r="R44" s="13">
        <f>IF(OR($A44="",$P44="",$Q44=""),"",IFERROR($P44*$Q44,""))</f>
        <v/>
      </c>
      <c r="S44" s="13">
        <f>IF(OR($A44="",$J44=""),"",IFERROR($J44*Assumptions!$J$10,""))</f>
        <v/>
      </c>
      <c r="T44" s="13">
        <f>IF(OR($A44="",$K44=""),"",IFERROR($K44*(1+Assumptions!$J$11),""))</f>
        <v/>
      </c>
      <c r="U44" s="13">
        <f>IF($A44="","",IF(COUNT($R44:$T44)=0,"",SUM($R44:$T44)))</f>
        <v/>
      </c>
      <c r="V44" s="24">
        <f>IF($A44="","",IF(COUNTBLANK($B44:$L44)&gt;0,"Check inputs",IF(OR($M44="",$N44="",$O44="",$P44="",$Q44="",Assumptions!$J$10="",Assumptions!$J$11="",Assumptions!$J$12=""),"Check assumptions",IF($Q44&lt;=0,"Check assumptions",IF($U44&gt;=Assumptions!$J$12,"Review fee","Ready to review")))))</f>
        <v/>
      </c>
    </row>
    <row r="45">
      <c r="A45" s="15" t="n"/>
      <c r="B45" s="15" t="n"/>
      <c r="C45" s="15" t="n"/>
      <c r="D45" s="30" t="n"/>
      <c r="E45" s="15" t="n"/>
      <c r="F45" s="17" t="n"/>
      <c r="G45" s="15" t="n"/>
      <c r="H45" s="17" t="n"/>
      <c r="I45" s="17" t="n"/>
      <c r="J45" s="31" t="n"/>
      <c r="K45" s="19" t="n"/>
      <c r="L45" s="20" t="n"/>
      <c r="M45" s="21">
        <f>IF(OR($A45="",$E45="",$F45="",$G45=""),"",IFERROR((VLOOKUP($E45,Assumptions!$A$5:$G$9,2,FALSE)+($F45/1000)*VLOOKUP($E45,Assumptions!$A$5:$G$9,3,FALSE))*VLOOKUP($G45,Assumptions!$I$5:$J$7,2,FALSE),""))</f>
        <v/>
      </c>
      <c r="N45" s="21">
        <f>IF(OR($A45="",$E45="",$H45=""),"",IFERROR(MAX(0,$H45-VLOOKUP($E45,Assumptions!$A$5:$G$9,5,FALSE))*VLOOKUP($E45,Assumptions!$A$5:$G$9,6,FALSE),""))</f>
        <v/>
      </c>
      <c r="O45" s="21">
        <f>IF(OR($A45="",$E45="",$I45=""),"",IFERROR($I45*VLOOKUP($E45,Assumptions!$A$5:$G$9,7,FALSE),""))</f>
        <v/>
      </c>
      <c r="P45" s="21">
        <f>IF($A45="","",IF(COUNT($M45:$O45)=0,"",SUM($M45:$O45)))</f>
        <v/>
      </c>
      <c r="Q45" s="10">
        <f>IF(OR($A45="",$E45=""),"",IFERROR(VLOOKUP($E45,Assumptions!$A$5:$G$9,4,FALSE),""))</f>
        <v/>
      </c>
      <c r="R45" s="10">
        <f>IF(OR($A45="",$P45="",$Q45=""),"",IFERROR($P45*$Q45,""))</f>
        <v/>
      </c>
      <c r="S45" s="10">
        <f>IF(OR($A45="",$J45=""),"",IFERROR($J45*Assumptions!$J$10,""))</f>
        <v/>
      </c>
      <c r="T45" s="10">
        <f>IF(OR($A45="",$K45=""),"",IFERROR($K45*(1+Assumptions!$J$11),""))</f>
        <v/>
      </c>
      <c r="U45" s="10">
        <f>IF($A45="","",IF(COUNT($R45:$T45)=0,"",SUM($R45:$T45)))</f>
        <v/>
      </c>
      <c r="V45" s="22">
        <f>IF($A45="","",IF(COUNTBLANK($B45:$L45)&gt;0,"Check inputs",IF(OR($M45="",$N45="",$O45="",$P45="",$Q45="",Assumptions!$J$10="",Assumptions!$J$11="",Assumptions!$J$12=""),"Check assumptions",IF($Q45&lt;=0,"Check assumptions",IF($U45&gt;=Assumptions!$J$12,"Review fee","Ready to review")))))</f>
        <v/>
      </c>
    </row>
    <row r="46">
      <c r="A46" s="15" t="n"/>
      <c r="B46" s="15" t="n"/>
      <c r="C46" s="15" t="n"/>
      <c r="D46" s="30" t="n"/>
      <c r="E46" s="15" t="n"/>
      <c r="F46" s="17" t="n"/>
      <c r="G46" s="15" t="n"/>
      <c r="H46" s="17" t="n"/>
      <c r="I46" s="17" t="n"/>
      <c r="J46" s="31" t="n"/>
      <c r="K46" s="19" t="n"/>
      <c r="L46" s="20" t="n"/>
      <c r="M46" s="23">
        <f>IF(OR($A46="",$E46="",$F46="",$G46=""),"",IFERROR((VLOOKUP($E46,Assumptions!$A$5:$G$9,2,FALSE)+($F46/1000)*VLOOKUP($E46,Assumptions!$A$5:$G$9,3,FALSE))*VLOOKUP($G46,Assumptions!$I$5:$J$7,2,FALSE),""))</f>
        <v/>
      </c>
      <c r="N46" s="23">
        <f>IF(OR($A46="",$E46="",$H46=""),"",IFERROR(MAX(0,$H46-VLOOKUP($E46,Assumptions!$A$5:$G$9,5,FALSE))*VLOOKUP($E46,Assumptions!$A$5:$G$9,6,FALSE),""))</f>
        <v/>
      </c>
      <c r="O46" s="23">
        <f>IF(OR($A46="",$E46="",$I46=""),"",IFERROR($I46*VLOOKUP($E46,Assumptions!$A$5:$G$9,7,FALSE),""))</f>
        <v/>
      </c>
      <c r="P46" s="23">
        <f>IF($A46="","",IF(COUNT($M46:$O46)=0,"",SUM($M46:$O46)))</f>
        <v/>
      </c>
      <c r="Q46" s="13">
        <f>IF(OR($A46="",$E46=""),"",IFERROR(VLOOKUP($E46,Assumptions!$A$5:$G$9,4,FALSE),""))</f>
        <v/>
      </c>
      <c r="R46" s="13">
        <f>IF(OR($A46="",$P46="",$Q46=""),"",IFERROR($P46*$Q46,""))</f>
        <v/>
      </c>
      <c r="S46" s="13">
        <f>IF(OR($A46="",$J46=""),"",IFERROR($J46*Assumptions!$J$10,""))</f>
        <v/>
      </c>
      <c r="T46" s="13">
        <f>IF(OR($A46="",$K46=""),"",IFERROR($K46*(1+Assumptions!$J$11),""))</f>
        <v/>
      </c>
      <c r="U46" s="13">
        <f>IF($A46="","",IF(COUNT($R46:$T46)=0,"",SUM($R46:$T46)))</f>
        <v/>
      </c>
      <c r="V46" s="24">
        <f>IF($A46="","",IF(COUNTBLANK($B46:$L46)&gt;0,"Check inputs",IF(OR($M46="",$N46="",$O46="",$P46="",$Q46="",Assumptions!$J$10="",Assumptions!$J$11="",Assumptions!$J$12=""),"Check assumptions",IF($Q46&lt;=0,"Check assumptions",IF($U46&gt;=Assumptions!$J$12,"Review fee","Ready to review")))))</f>
        <v/>
      </c>
    </row>
    <row r="47">
      <c r="A47" s="15" t="n"/>
      <c r="B47" s="15" t="n"/>
      <c r="C47" s="15" t="n"/>
      <c r="D47" s="30" t="n"/>
      <c r="E47" s="15" t="n"/>
      <c r="F47" s="17" t="n"/>
      <c r="G47" s="15" t="n"/>
      <c r="H47" s="17" t="n"/>
      <c r="I47" s="17" t="n"/>
      <c r="J47" s="31" t="n"/>
      <c r="K47" s="19" t="n"/>
      <c r="L47" s="20" t="n"/>
      <c r="M47" s="21">
        <f>IF(OR($A47="",$E47="",$F47="",$G47=""),"",IFERROR((VLOOKUP($E47,Assumptions!$A$5:$G$9,2,FALSE)+($F47/1000)*VLOOKUP($E47,Assumptions!$A$5:$G$9,3,FALSE))*VLOOKUP($G47,Assumptions!$I$5:$J$7,2,FALSE),""))</f>
        <v/>
      </c>
      <c r="N47" s="21">
        <f>IF(OR($A47="",$E47="",$H47=""),"",IFERROR(MAX(0,$H47-VLOOKUP($E47,Assumptions!$A$5:$G$9,5,FALSE))*VLOOKUP($E47,Assumptions!$A$5:$G$9,6,FALSE),""))</f>
        <v/>
      </c>
      <c r="O47" s="21">
        <f>IF(OR($A47="",$E47="",$I47=""),"",IFERROR($I47*VLOOKUP($E47,Assumptions!$A$5:$G$9,7,FALSE),""))</f>
        <v/>
      </c>
      <c r="P47" s="21">
        <f>IF($A47="","",IF(COUNT($M47:$O47)=0,"",SUM($M47:$O47)))</f>
        <v/>
      </c>
      <c r="Q47" s="10">
        <f>IF(OR($A47="",$E47=""),"",IFERROR(VLOOKUP($E47,Assumptions!$A$5:$G$9,4,FALSE),""))</f>
        <v/>
      </c>
      <c r="R47" s="10">
        <f>IF(OR($A47="",$P47="",$Q47=""),"",IFERROR($P47*$Q47,""))</f>
        <v/>
      </c>
      <c r="S47" s="10">
        <f>IF(OR($A47="",$J47=""),"",IFERROR($J47*Assumptions!$J$10,""))</f>
        <v/>
      </c>
      <c r="T47" s="10">
        <f>IF(OR($A47="",$K47=""),"",IFERROR($K47*(1+Assumptions!$J$11),""))</f>
        <v/>
      </c>
      <c r="U47" s="10">
        <f>IF($A47="","",IF(COUNT($R47:$T47)=0,"",SUM($R47:$T47)))</f>
        <v/>
      </c>
      <c r="V47" s="22">
        <f>IF($A47="","",IF(COUNTBLANK($B47:$L47)&gt;0,"Check inputs",IF(OR($M47="",$N47="",$O47="",$P47="",$Q47="",Assumptions!$J$10="",Assumptions!$J$11="",Assumptions!$J$12=""),"Check assumptions",IF($Q47&lt;=0,"Check assumptions",IF($U47&gt;=Assumptions!$J$12,"Review fee","Ready to review")))))</f>
        <v/>
      </c>
    </row>
    <row r="48">
      <c r="A48" s="15" t="n"/>
      <c r="B48" s="15" t="n"/>
      <c r="C48" s="15" t="n"/>
      <c r="D48" s="30" t="n"/>
      <c r="E48" s="15" t="n"/>
      <c r="F48" s="17" t="n"/>
      <c r="G48" s="15" t="n"/>
      <c r="H48" s="17" t="n"/>
      <c r="I48" s="17" t="n"/>
      <c r="J48" s="31" t="n"/>
      <c r="K48" s="19" t="n"/>
      <c r="L48" s="20" t="n"/>
      <c r="M48" s="23">
        <f>IF(OR($A48="",$E48="",$F48="",$G48=""),"",IFERROR((VLOOKUP($E48,Assumptions!$A$5:$G$9,2,FALSE)+($F48/1000)*VLOOKUP($E48,Assumptions!$A$5:$G$9,3,FALSE))*VLOOKUP($G48,Assumptions!$I$5:$J$7,2,FALSE),""))</f>
        <v/>
      </c>
      <c r="N48" s="23">
        <f>IF(OR($A48="",$E48="",$H48=""),"",IFERROR(MAX(0,$H48-VLOOKUP($E48,Assumptions!$A$5:$G$9,5,FALSE))*VLOOKUP($E48,Assumptions!$A$5:$G$9,6,FALSE),""))</f>
        <v/>
      </c>
      <c r="O48" s="23">
        <f>IF(OR($A48="",$E48="",$I48=""),"",IFERROR($I48*VLOOKUP($E48,Assumptions!$A$5:$G$9,7,FALSE),""))</f>
        <v/>
      </c>
      <c r="P48" s="23">
        <f>IF($A48="","",IF(COUNT($M48:$O48)=0,"",SUM($M48:$O48)))</f>
        <v/>
      </c>
      <c r="Q48" s="13">
        <f>IF(OR($A48="",$E48=""),"",IFERROR(VLOOKUP($E48,Assumptions!$A$5:$G$9,4,FALSE),""))</f>
        <v/>
      </c>
      <c r="R48" s="13">
        <f>IF(OR($A48="",$P48="",$Q48=""),"",IFERROR($P48*$Q48,""))</f>
        <v/>
      </c>
      <c r="S48" s="13">
        <f>IF(OR($A48="",$J48=""),"",IFERROR($J48*Assumptions!$J$10,""))</f>
        <v/>
      </c>
      <c r="T48" s="13">
        <f>IF(OR($A48="",$K48=""),"",IFERROR($K48*(1+Assumptions!$J$11),""))</f>
        <v/>
      </c>
      <c r="U48" s="13">
        <f>IF($A48="","",IF(COUNT($R48:$T48)=0,"",SUM($R48:$T48)))</f>
        <v/>
      </c>
      <c r="V48" s="24">
        <f>IF($A48="","",IF(COUNTBLANK($B48:$L48)&gt;0,"Check inputs",IF(OR($M48="",$N48="",$O48="",$P48="",$Q48="",Assumptions!$J$10="",Assumptions!$J$11="",Assumptions!$J$12=""),"Check assumptions",IF($Q48&lt;=0,"Check assumptions",IF($U48&gt;=Assumptions!$J$12,"Review fee","Ready to review")))))</f>
        <v/>
      </c>
    </row>
    <row r="49">
      <c r="A49" s="15" t="n"/>
      <c r="B49" s="15" t="n"/>
      <c r="C49" s="15" t="n"/>
      <c r="D49" s="30" t="n"/>
      <c r="E49" s="15" t="n"/>
      <c r="F49" s="17" t="n"/>
      <c r="G49" s="15" t="n"/>
      <c r="H49" s="17" t="n"/>
      <c r="I49" s="17" t="n"/>
      <c r="J49" s="31" t="n"/>
      <c r="K49" s="19" t="n"/>
      <c r="L49" s="20" t="n"/>
      <c r="M49" s="21">
        <f>IF(OR($A49="",$E49="",$F49="",$G49=""),"",IFERROR((VLOOKUP($E49,Assumptions!$A$5:$G$9,2,FALSE)+($F49/1000)*VLOOKUP($E49,Assumptions!$A$5:$G$9,3,FALSE))*VLOOKUP($G49,Assumptions!$I$5:$J$7,2,FALSE),""))</f>
        <v/>
      </c>
      <c r="N49" s="21">
        <f>IF(OR($A49="",$E49="",$H49=""),"",IFERROR(MAX(0,$H49-VLOOKUP($E49,Assumptions!$A$5:$G$9,5,FALSE))*VLOOKUP($E49,Assumptions!$A$5:$G$9,6,FALSE),""))</f>
        <v/>
      </c>
      <c r="O49" s="21">
        <f>IF(OR($A49="",$E49="",$I49=""),"",IFERROR($I49*VLOOKUP($E49,Assumptions!$A$5:$G$9,7,FALSE),""))</f>
        <v/>
      </c>
      <c r="P49" s="21">
        <f>IF($A49="","",IF(COUNT($M49:$O49)=0,"",SUM($M49:$O49)))</f>
        <v/>
      </c>
      <c r="Q49" s="10">
        <f>IF(OR($A49="",$E49=""),"",IFERROR(VLOOKUP($E49,Assumptions!$A$5:$G$9,4,FALSE),""))</f>
        <v/>
      </c>
      <c r="R49" s="10">
        <f>IF(OR($A49="",$P49="",$Q49=""),"",IFERROR($P49*$Q49,""))</f>
        <v/>
      </c>
      <c r="S49" s="10">
        <f>IF(OR($A49="",$J49=""),"",IFERROR($J49*Assumptions!$J$10,""))</f>
        <v/>
      </c>
      <c r="T49" s="10">
        <f>IF(OR($A49="",$K49=""),"",IFERROR($K49*(1+Assumptions!$J$11),""))</f>
        <v/>
      </c>
      <c r="U49" s="10">
        <f>IF($A49="","",IF(COUNT($R49:$T49)=0,"",SUM($R49:$T49)))</f>
        <v/>
      </c>
      <c r="V49" s="22">
        <f>IF($A49="","",IF(COUNTBLANK($B49:$L49)&gt;0,"Check inputs",IF(OR($M49="",$N49="",$O49="",$P49="",$Q49="",Assumptions!$J$10="",Assumptions!$J$11="",Assumptions!$J$12=""),"Check assumptions",IF($Q49&lt;=0,"Check assumptions",IF($U49&gt;=Assumptions!$J$12,"Review fee","Ready to review")))))</f>
        <v/>
      </c>
    </row>
    <row r="50">
      <c r="A50" s="15" t="n"/>
      <c r="B50" s="15" t="n"/>
      <c r="C50" s="15" t="n"/>
      <c r="D50" s="30" t="n"/>
      <c r="E50" s="15" t="n"/>
      <c r="F50" s="17" t="n"/>
      <c r="G50" s="15" t="n"/>
      <c r="H50" s="17" t="n"/>
      <c r="I50" s="17" t="n"/>
      <c r="J50" s="31" t="n"/>
      <c r="K50" s="19" t="n"/>
      <c r="L50" s="20" t="n"/>
      <c r="M50" s="23">
        <f>IF(OR($A50="",$E50="",$F50="",$G50=""),"",IFERROR((VLOOKUP($E50,Assumptions!$A$5:$G$9,2,FALSE)+($F50/1000)*VLOOKUP($E50,Assumptions!$A$5:$G$9,3,FALSE))*VLOOKUP($G50,Assumptions!$I$5:$J$7,2,FALSE),""))</f>
        <v/>
      </c>
      <c r="N50" s="23">
        <f>IF(OR($A50="",$E50="",$H50=""),"",IFERROR(MAX(0,$H50-VLOOKUP($E50,Assumptions!$A$5:$G$9,5,FALSE))*VLOOKUP($E50,Assumptions!$A$5:$G$9,6,FALSE),""))</f>
        <v/>
      </c>
      <c r="O50" s="23">
        <f>IF(OR($A50="",$E50="",$I50=""),"",IFERROR($I50*VLOOKUP($E50,Assumptions!$A$5:$G$9,7,FALSE),""))</f>
        <v/>
      </c>
      <c r="P50" s="23">
        <f>IF($A50="","",IF(COUNT($M50:$O50)=0,"",SUM($M50:$O50)))</f>
        <v/>
      </c>
      <c r="Q50" s="13">
        <f>IF(OR($A50="",$E50=""),"",IFERROR(VLOOKUP($E50,Assumptions!$A$5:$G$9,4,FALSE),""))</f>
        <v/>
      </c>
      <c r="R50" s="13">
        <f>IF(OR($A50="",$P50="",$Q50=""),"",IFERROR($P50*$Q50,""))</f>
        <v/>
      </c>
      <c r="S50" s="13">
        <f>IF(OR($A50="",$J50=""),"",IFERROR($J50*Assumptions!$J$10,""))</f>
        <v/>
      </c>
      <c r="T50" s="13">
        <f>IF(OR($A50="",$K50=""),"",IFERROR($K50*(1+Assumptions!$J$11),""))</f>
        <v/>
      </c>
      <c r="U50" s="13">
        <f>IF($A50="","",IF(COUNT($R50:$T50)=0,"",SUM($R50:$T50)))</f>
        <v/>
      </c>
      <c r="V50" s="24">
        <f>IF($A50="","",IF(COUNTBLANK($B50:$L50)&gt;0,"Check inputs",IF(OR($M50="",$N50="",$O50="",$P50="",$Q50="",Assumptions!$J$10="",Assumptions!$J$11="",Assumptions!$J$12=""),"Check assumptions",IF($Q50&lt;=0,"Check assumptions",IF($U50&gt;=Assumptions!$J$12,"Review fee","Ready to review")))))</f>
        <v/>
      </c>
    </row>
    <row r="51">
      <c r="A51" s="15" t="n"/>
      <c r="B51" s="15" t="n"/>
      <c r="C51" s="15" t="n"/>
      <c r="D51" s="30" t="n"/>
      <c r="E51" s="15" t="n"/>
      <c r="F51" s="17" t="n"/>
      <c r="G51" s="15" t="n"/>
      <c r="H51" s="17" t="n"/>
      <c r="I51" s="17" t="n"/>
      <c r="J51" s="31" t="n"/>
      <c r="K51" s="19" t="n"/>
      <c r="L51" s="20" t="n"/>
      <c r="M51" s="21">
        <f>IF(OR($A51="",$E51="",$F51="",$G51=""),"",IFERROR((VLOOKUP($E51,Assumptions!$A$5:$G$9,2,FALSE)+($F51/1000)*VLOOKUP($E51,Assumptions!$A$5:$G$9,3,FALSE))*VLOOKUP($G51,Assumptions!$I$5:$J$7,2,FALSE),""))</f>
        <v/>
      </c>
      <c r="N51" s="21">
        <f>IF(OR($A51="",$E51="",$H51=""),"",IFERROR(MAX(0,$H51-VLOOKUP($E51,Assumptions!$A$5:$G$9,5,FALSE))*VLOOKUP($E51,Assumptions!$A$5:$G$9,6,FALSE),""))</f>
        <v/>
      </c>
      <c r="O51" s="21">
        <f>IF(OR($A51="",$E51="",$I51=""),"",IFERROR($I51*VLOOKUP($E51,Assumptions!$A$5:$G$9,7,FALSE),""))</f>
        <v/>
      </c>
      <c r="P51" s="21">
        <f>IF($A51="","",IF(COUNT($M51:$O51)=0,"",SUM($M51:$O51)))</f>
        <v/>
      </c>
      <c r="Q51" s="10">
        <f>IF(OR($A51="",$E51=""),"",IFERROR(VLOOKUP($E51,Assumptions!$A$5:$G$9,4,FALSE),""))</f>
        <v/>
      </c>
      <c r="R51" s="10">
        <f>IF(OR($A51="",$P51="",$Q51=""),"",IFERROR($P51*$Q51,""))</f>
        <v/>
      </c>
      <c r="S51" s="10">
        <f>IF(OR($A51="",$J51=""),"",IFERROR($J51*Assumptions!$J$10,""))</f>
        <v/>
      </c>
      <c r="T51" s="10">
        <f>IF(OR($A51="",$K51=""),"",IFERROR($K51*(1+Assumptions!$J$11),""))</f>
        <v/>
      </c>
      <c r="U51" s="10">
        <f>IF($A51="","",IF(COUNT($R51:$T51)=0,"",SUM($R51:$T51)))</f>
        <v/>
      </c>
      <c r="V51" s="22">
        <f>IF($A51="","",IF(COUNTBLANK($B51:$L51)&gt;0,"Check inputs",IF(OR($M51="",$N51="",$O51="",$P51="",$Q51="",Assumptions!$J$10="",Assumptions!$J$11="",Assumptions!$J$12=""),"Check assumptions",IF($Q51&lt;=0,"Check assumptions",IF($U51&gt;=Assumptions!$J$12,"Review fee","Ready to review")))))</f>
        <v/>
      </c>
    </row>
    <row r="52">
      <c r="A52" s="15" t="n"/>
      <c r="B52" s="15" t="n"/>
      <c r="C52" s="15" t="n"/>
      <c r="D52" s="30" t="n"/>
      <c r="E52" s="15" t="n"/>
      <c r="F52" s="17" t="n"/>
      <c r="G52" s="15" t="n"/>
      <c r="H52" s="17" t="n"/>
      <c r="I52" s="17" t="n"/>
      <c r="J52" s="31" t="n"/>
      <c r="K52" s="19" t="n"/>
      <c r="L52" s="20" t="n"/>
      <c r="M52" s="23">
        <f>IF(OR($A52="",$E52="",$F52="",$G52=""),"",IFERROR((VLOOKUP($E52,Assumptions!$A$5:$G$9,2,FALSE)+($F52/1000)*VLOOKUP($E52,Assumptions!$A$5:$G$9,3,FALSE))*VLOOKUP($G52,Assumptions!$I$5:$J$7,2,FALSE),""))</f>
        <v/>
      </c>
      <c r="N52" s="23">
        <f>IF(OR($A52="",$E52="",$H52=""),"",IFERROR(MAX(0,$H52-VLOOKUP($E52,Assumptions!$A$5:$G$9,5,FALSE))*VLOOKUP($E52,Assumptions!$A$5:$G$9,6,FALSE),""))</f>
        <v/>
      </c>
      <c r="O52" s="23">
        <f>IF(OR($A52="",$E52="",$I52=""),"",IFERROR($I52*VLOOKUP($E52,Assumptions!$A$5:$G$9,7,FALSE),""))</f>
        <v/>
      </c>
      <c r="P52" s="23">
        <f>IF($A52="","",IF(COUNT($M52:$O52)=0,"",SUM($M52:$O52)))</f>
        <v/>
      </c>
      <c r="Q52" s="13">
        <f>IF(OR($A52="",$E52=""),"",IFERROR(VLOOKUP($E52,Assumptions!$A$5:$G$9,4,FALSE),""))</f>
        <v/>
      </c>
      <c r="R52" s="13">
        <f>IF(OR($A52="",$P52="",$Q52=""),"",IFERROR($P52*$Q52,""))</f>
        <v/>
      </c>
      <c r="S52" s="13">
        <f>IF(OR($A52="",$J52=""),"",IFERROR($J52*Assumptions!$J$10,""))</f>
        <v/>
      </c>
      <c r="T52" s="13">
        <f>IF(OR($A52="",$K52=""),"",IFERROR($K52*(1+Assumptions!$J$11),""))</f>
        <v/>
      </c>
      <c r="U52" s="13">
        <f>IF($A52="","",IF(COUNT($R52:$T52)=0,"",SUM($R52:$T52)))</f>
        <v/>
      </c>
      <c r="V52" s="24">
        <f>IF($A52="","",IF(COUNTBLANK($B52:$L52)&gt;0,"Check inputs",IF(OR($M52="",$N52="",$O52="",$P52="",$Q52="",Assumptions!$J$10="",Assumptions!$J$11="",Assumptions!$J$12=""),"Check assumptions",IF($Q52&lt;=0,"Check assumptions",IF($U52&gt;=Assumptions!$J$12,"Review fee","Ready to review")))))</f>
        <v/>
      </c>
    </row>
    <row r="53">
      <c r="A53" s="15" t="n"/>
      <c r="B53" s="15" t="n"/>
      <c r="C53" s="15" t="n"/>
      <c r="D53" s="30" t="n"/>
      <c r="E53" s="15" t="n"/>
      <c r="F53" s="17" t="n"/>
      <c r="G53" s="15" t="n"/>
      <c r="H53" s="17" t="n"/>
      <c r="I53" s="17" t="n"/>
      <c r="J53" s="31" t="n"/>
      <c r="K53" s="19" t="n"/>
      <c r="L53" s="20" t="n"/>
      <c r="M53" s="21">
        <f>IF(OR($A53="",$E53="",$F53="",$G53=""),"",IFERROR((VLOOKUP($E53,Assumptions!$A$5:$G$9,2,FALSE)+($F53/1000)*VLOOKUP($E53,Assumptions!$A$5:$G$9,3,FALSE))*VLOOKUP($G53,Assumptions!$I$5:$J$7,2,FALSE),""))</f>
        <v/>
      </c>
      <c r="N53" s="21">
        <f>IF(OR($A53="",$E53="",$H53=""),"",IFERROR(MAX(0,$H53-VLOOKUP($E53,Assumptions!$A$5:$G$9,5,FALSE))*VLOOKUP($E53,Assumptions!$A$5:$G$9,6,FALSE),""))</f>
        <v/>
      </c>
      <c r="O53" s="21">
        <f>IF(OR($A53="",$E53="",$I53=""),"",IFERROR($I53*VLOOKUP($E53,Assumptions!$A$5:$G$9,7,FALSE),""))</f>
        <v/>
      </c>
      <c r="P53" s="21">
        <f>IF($A53="","",IF(COUNT($M53:$O53)=0,"",SUM($M53:$O53)))</f>
        <v/>
      </c>
      <c r="Q53" s="10">
        <f>IF(OR($A53="",$E53=""),"",IFERROR(VLOOKUP($E53,Assumptions!$A$5:$G$9,4,FALSE),""))</f>
        <v/>
      </c>
      <c r="R53" s="10">
        <f>IF(OR($A53="",$P53="",$Q53=""),"",IFERROR($P53*$Q53,""))</f>
        <v/>
      </c>
      <c r="S53" s="10">
        <f>IF(OR($A53="",$J53=""),"",IFERROR($J53*Assumptions!$J$10,""))</f>
        <v/>
      </c>
      <c r="T53" s="10">
        <f>IF(OR($A53="",$K53=""),"",IFERROR($K53*(1+Assumptions!$J$11),""))</f>
        <v/>
      </c>
      <c r="U53" s="10">
        <f>IF($A53="","",IF(COUNT($R53:$T53)=0,"",SUM($R53:$T53)))</f>
        <v/>
      </c>
      <c r="V53" s="22">
        <f>IF($A53="","",IF(COUNTBLANK($B53:$L53)&gt;0,"Check inputs",IF(OR($M53="",$N53="",$O53="",$P53="",$Q53="",Assumptions!$J$10="",Assumptions!$J$11="",Assumptions!$J$12=""),"Check assumptions",IF($Q53&lt;=0,"Check assumptions",IF($U53&gt;=Assumptions!$J$12,"Review fee","Ready to review")))))</f>
        <v/>
      </c>
    </row>
    <row r="54">
      <c r="A54" s="15" t="n"/>
      <c r="B54" s="15" t="n"/>
      <c r="C54" s="15" t="n"/>
      <c r="D54" s="30" t="n"/>
      <c r="E54" s="15" t="n"/>
      <c r="F54" s="17" t="n"/>
      <c r="G54" s="15" t="n"/>
      <c r="H54" s="17" t="n"/>
      <c r="I54" s="17" t="n"/>
      <c r="J54" s="31" t="n"/>
      <c r="K54" s="19" t="n"/>
      <c r="L54" s="20" t="n"/>
      <c r="M54" s="23">
        <f>IF(OR($A54="",$E54="",$F54="",$G54=""),"",IFERROR((VLOOKUP($E54,Assumptions!$A$5:$G$9,2,FALSE)+($F54/1000)*VLOOKUP($E54,Assumptions!$A$5:$G$9,3,FALSE))*VLOOKUP($G54,Assumptions!$I$5:$J$7,2,FALSE),""))</f>
        <v/>
      </c>
      <c r="N54" s="23">
        <f>IF(OR($A54="",$E54="",$H54=""),"",IFERROR(MAX(0,$H54-VLOOKUP($E54,Assumptions!$A$5:$G$9,5,FALSE))*VLOOKUP($E54,Assumptions!$A$5:$G$9,6,FALSE),""))</f>
        <v/>
      </c>
      <c r="O54" s="23">
        <f>IF(OR($A54="",$E54="",$I54=""),"",IFERROR($I54*VLOOKUP($E54,Assumptions!$A$5:$G$9,7,FALSE),""))</f>
        <v/>
      </c>
      <c r="P54" s="23">
        <f>IF($A54="","",IF(COUNT($M54:$O54)=0,"",SUM($M54:$O54)))</f>
        <v/>
      </c>
      <c r="Q54" s="13">
        <f>IF(OR($A54="",$E54=""),"",IFERROR(VLOOKUP($E54,Assumptions!$A$5:$G$9,4,FALSE),""))</f>
        <v/>
      </c>
      <c r="R54" s="13">
        <f>IF(OR($A54="",$P54="",$Q54=""),"",IFERROR($P54*$Q54,""))</f>
        <v/>
      </c>
      <c r="S54" s="13">
        <f>IF(OR($A54="",$J54=""),"",IFERROR($J54*Assumptions!$J$10,""))</f>
        <v/>
      </c>
      <c r="T54" s="13">
        <f>IF(OR($A54="",$K54=""),"",IFERROR($K54*(1+Assumptions!$J$11),""))</f>
        <v/>
      </c>
      <c r="U54" s="13">
        <f>IF($A54="","",IF(COUNT($R54:$T54)=0,"",SUM($R54:$T54)))</f>
        <v/>
      </c>
      <c r="V54" s="24">
        <f>IF($A54="","",IF(COUNTBLANK($B54:$L54)&gt;0,"Check inputs",IF(OR($M54="",$N54="",$O54="",$P54="",$Q54="",Assumptions!$J$10="",Assumptions!$J$11="",Assumptions!$J$12=""),"Check assumptions",IF($Q54&lt;=0,"Check assumptions",IF($U54&gt;=Assumptions!$J$12,"Review fee","Ready to review")))))</f>
        <v/>
      </c>
    </row>
    <row r="55">
      <c r="A55" s="15" t="n"/>
      <c r="B55" s="15" t="n"/>
      <c r="C55" s="15" t="n"/>
      <c r="D55" s="30" t="n"/>
      <c r="E55" s="15" t="n"/>
      <c r="F55" s="17" t="n"/>
      <c r="G55" s="15" t="n"/>
      <c r="H55" s="17" t="n"/>
      <c r="I55" s="17" t="n"/>
      <c r="J55" s="31" t="n"/>
      <c r="K55" s="19" t="n"/>
      <c r="L55" s="20" t="n"/>
      <c r="M55" s="21">
        <f>IF(OR($A55="",$E55="",$F55="",$G55=""),"",IFERROR((VLOOKUP($E55,Assumptions!$A$5:$G$9,2,FALSE)+($F55/1000)*VLOOKUP($E55,Assumptions!$A$5:$G$9,3,FALSE))*VLOOKUP($G55,Assumptions!$I$5:$J$7,2,FALSE),""))</f>
        <v/>
      </c>
      <c r="N55" s="21">
        <f>IF(OR($A55="",$E55="",$H55=""),"",IFERROR(MAX(0,$H55-VLOOKUP($E55,Assumptions!$A$5:$G$9,5,FALSE))*VLOOKUP($E55,Assumptions!$A$5:$G$9,6,FALSE),""))</f>
        <v/>
      </c>
      <c r="O55" s="21">
        <f>IF(OR($A55="",$E55="",$I55=""),"",IFERROR($I55*VLOOKUP($E55,Assumptions!$A$5:$G$9,7,FALSE),""))</f>
        <v/>
      </c>
      <c r="P55" s="21">
        <f>IF($A55="","",IF(COUNT($M55:$O55)=0,"",SUM($M55:$O55)))</f>
        <v/>
      </c>
      <c r="Q55" s="10">
        <f>IF(OR($A55="",$E55=""),"",IFERROR(VLOOKUP($E55,Assumptions!$A$5:$G$9,4,FALSE),""))</f>
        <v/>
      </c>
      <c r="R55" s="10">
        <f>IF(OR($A55="",$P55="",$Q55=""),"",IFERROR($P55*$Q55,""))</f>
        <v/>
      </c>
      <c r="S55" s="10">
        <f>IF(OR($A55="",$J55=""),"",IFERROR($J55*Assumptions!$J$10,""))</f>
        <v/>
      </c>
      <c r="T55" s="10">
        <f>IF(OR($A55="",$K55=""),"",IFERROR($K55*(1+Assumptions!$J$11),""))</f>
        <v/>
      </c>
      <c r="U55" s="10">
        <f>IF($A55="","",IF(COUNT($R55:$T55)=0,"",SUM($R55:$T55)))</f>
        <v/>
      </c>
      <c r="V55" s="22">
        <f>IF($A55="","",IF(COUNTBLANK($B55:$L55)&gt;0,"Check inputs",IF(OR($M55="",$N55="",$O55="",$P55="",$Q55="",Assumptions!$J$10="",Assumptions!$J$11="",Assumptions!$J$12=""),"Check assumptions",IF($Q55&lt;=0,"Check assumptions",IF($U55&gt;=Assumptions!$J$12,"Review fee","Ready to review")))))</f>
        <v/>
      </c>
    </row>
    <row r="56">
      <c r="A56" s="15" t="n"/>
      <c r="B56" s="15" t="n"/>
      <c r="C56" s="15" t="n"/>
      <c r="D56" s="30" t="n"/>
      <c r="E56" s="15" t="n"/>
      <c r="F56" s="17" t="n"/>
      <c r="G56" s="15" t="n"/>
      <c r="H56" s="17" t="n"/>
      <c r="I56" s="17" t="n"/>
      <c r="J56" s="31" t="n"/>
      <c r="K56" s="19" t="n"/>
      <c r="L56" s="20" t="n"/>
      <c r="M56" s="23">
        <f>IF(OR($A56="",$E56="",$F56="",$G56=""),"",IFERROR((VLOOKUP($E56,Assumptions!$A$5:$G$9,2,FALSE)+($F56/1000)*VLOOKUP($E56,Assumptions!$A$5:$G$9,3,FALSE))*VLOOKUP($G56,Assumptions!$I$5:$J$7,2,FALSE),""))</f>
        <v/>
      </c>
      <c r="N56" s="23">
        <f>IF(OR($A56="",$E56="",$H56=""),"",IFERROR(MAX(0,$H56-VLOOKUP($E56,Assumptions!$A$5:$G$9,5,FALSE))*VLOOKUP($E56,Assumptions!$A$5:$G$9,6,FALSE),""))</f>
        <v/>
      </c>
      <c r="O56" s="23">
        <f>IF(OR($A56="",$E56="",$I56=""),"",IFERROR($I56*VLOOKUP($E56,Assumptions!$A$5:$G$9,7,FALSE),""))</f>
        <v/>
      </c>
      <c r="P56" s="23">
        <f>IF($A56="","",IF(COUNT($M56:$O56)=0,"",SUM($M56:$O56)))</f>
        <v/>
      </c>
      <c r="Q56" s="13">
        <f>IF(OR($A56="",$E56=""),"",IFERROR(VLOOKUP($E56,Assumptions!$A$5:$G$9,4,FALSE),""))</f>
        <v/>
      </c>
      <c r="R56" s="13">
        <f>IF(OR($A56="",$P56="",$Q56=""),"",IFERROR($P56*$Q56,""))</f>
        <v/>
      </c>
      <c r="S56" s="13">
        <f>IF(OR($A56="",$J56=""),"",IFERROR($J56*Assumptions!$J$10,""))</f>
        <v/>
      </c>
      <c r="T56" s="13">
        <f>IF(OR($A56="",$K56=""),"",IFERROR($K56*(1+Assumptions!$J$11),""))</f>
        <v/>
      </c>
      <c r="U56" s="13">
        <f>IF($A56="","",IF(COUNT($R56:$T56)=0,"",SUM($R56:$T56)))</f>
        <v/>
      </c>
      <c r="V56" s="24">
        <f>IF($A56="","",IF(COUNTBLANK($B56:$L56)&gt;0,"Check inputs",IF(OR($M56="",$N56="",$O56="",$P56="",$Q56="",Assumptions!$J$10="",Assumptions!$J$11="",Assumptions!$J$12=""),"Check assumptions",IF($Q56&lt;=0,"Check assumptions",IF($U56&gt;=Assumptions!$J$12,"Review fee","Ready to review")))))</f>
        <v/>
      </c>
    </row>
    <row r="57">
      <c r="A57" s="15" t="n"/>
      <c r="B57" s="15" t="n"/>
      <c r="C57" s="15" t="n"/>
      <c r="D57" s="30" t="n"/>
      <c r="E57" s="15" t="n"/>
      <c r="F57" s="17" t="n"/>
      <c r="G57" s="15" t="n"/>
      <c r="H57" s="17" t="n"/>
      <c r="I57" s="17" t="n"/>
      <c r="J57" s="31" t="n"/>
      <c r="K57" s="19" t="n"/>
      <c r="L57" s="20" t="n"/>
      <c r="M57" s="21">
        <f>IF(OR($A57="",$E57="",$F57="",$G57=""),"",IFERROR((VLOOKUP($E57,Assumptions!$A$5:$G$9,2,FALSE)+($F57/1000)*VLOOKUP($E57,Assumptions!$A$5:$G$9,3,FALSE))*VLOOKUP($G57,Assumptions!$I$5:$J$7,2,FALSE),""))</f>
        <v/>
      </c>
      <c r="N57" s="21">
        <f>IF(OR($A57="",$E57="",$H57=""),"",IFERROR(MAX(0,$H57-VLOOKUP($E57,Assumptions!$A$5:$G$9,5,FALSE))*VLOOKUP($E57,Assumptions!$A$5:$G$9,6,FALSE),""))</f>
        <v/>
      </c>
      <c r="O57" s="21">
        <f>IF(OR($A57="",$E57="",$I57=""),"",IFERROR($I57*VLOOKUP($E57,Assumptions!$A$5:$G$9,7,FALSE),""))</f>
        <v/>
      </c>
      <c r="P57" s="21">
        <f>IF($A57="","",IF(COUNT($M57:$O57)=0,"",SUM($M57:$O57)))</f>
        <v/>
      </c>
      <c r="Q57" s="10">
        <f>IF(OR($A57="",$E57=""),"",IFERROR(VLOOKUP($E57,Assumptions!$A$5:$G$9,4,FALSE),""))</f>
        <v/>
      </c>
      <c r="R57" s="10">
        <f>IF(OR($A57="",$P57="",$Q57=""),"",IFERROR($P57*$Q57,""))</f>
        <v/>
      </c>
      <c r="S57" s="10">
        <f>IF(OR($A57="",$J57=""),"",IFERROR($J57*Assumptions!$J$10,""))</f>
        <v/>
      </c>
      <c r="T57" s="10">
        <f>IF(OR($A57="",$K57=""),"",IFERROR($K57*(1+Assumptions!$J$11),""))</f>
        <v/>
      </c>
      <c r="U57" s="10">
        <f>IF($A57="","",IF(COUNT($R57:$T57)=0,"",SUM($R57:$T57)))</f>
        <v/>
      </c>
      <c r="V57" s="22">
        <f>IF($A57="","",IF(COUNTBLANK($B57:$L57)&gt;0,"Check inputs",IF(OR($M57="",$N57="",$O57="",$P57="",$Q57="",Assumptions!$J$10="",Assumptions!$J$11="",Assumptions!$J$12=""),"Check assumptions",IF($Q57&lt;=0,"Check assumptions",IF($U57&gt;=Assumptions!$J$12,"Review fee","Ready to review")))))</f>
        <v/>
      </c>
    </row>
    <row r="58">
      <c r="A58" s="15" t="n"/>
      <c r="B58" s="15" t="n"/>
      <c r="C58" s="15" t="n"/>
      <c r="D58" s="30" t="n"/>
      <c r="E58" s="15" t="n"/>
      <c r="F58" s="17" t="n"/>
      <c r="G58" s="15" t="n"/>
      <c r="H58" s="17" t="n"/>
      <c r="I58" s="17" t="n"/>
      <c r="J58" s="31" t="n"/>
      <c r="K58" s="19" t="n"/>
      <c r="L58" s="20" t="n"/>
      <c r="M58" s="23">
        <f>IF(OR($A58="",$E58="",$F58="",$G58=""),"",IFERROR((VLOOKUP($E58,Assumptions!$A$5:$G$9,2,FALSE)+($F58/1000)*VLOOKUP($E58,Assumptions!$A$5:$G$9,3,FALSE))*VLOOKUP($G58,Assumptions!$I$5:$J$7,2,FALSE),""))</f>
        <v/>
      </c>
      <c r="N58" s="23">
        <f>IF(OR($A58="",$E58="",$H58=""),"",IFERROR(MAX(0,$H58-VLOOKUP($E58,Assumptions!$A$5:$G$9,5,FALSE))*VLOOKUP($E58,Assumptions!$A$5:$G$9,6,FALSE),""))</f>
        <v/>
      </c>
      <c r="O58" s="23">
        <f>IF(OR($A58="",$E58="",$I58=""),"",IFERROR($I58*VLOOKUP($E58,Assumptions!$A$5:$G$9,7,FALSE),""))</f>
        <v/>
      </c>
      <c r="P58" s="23">
        <f>IF($A58="","",IF(COUNT($M58:$O58)=0,"",SUM($M58:$O58)))</f>
        <v/>
      </c>
      <c r="Q58" s="13">
        <f>IF(OR($A58="",$E58=""),"",IFERROR(VLOOKUP($E58,Assumptions!$A$5:$G$9,4,FALSE),""))</f>
        <v/>
      </c>
      <c r="R58" s="13">
        <f>IF(OR($A58="",$P58="",$Q58=""),"",IFERROR($P58*$Q58,""))</f>
        <v/>
      </c>
      <c r="S58" s="13">
        <f>IF(OR($A58="",$J58=""),"",IFERROR($J58*Assumptions!$J$10,""))</f>
        <v/>
      </c>
      <c r="T58" s="13">
        <f>IF(OR($A58="",$K58=""),"",IFERROR($K58*(1+Assumptions!$J$11),""))</f>
        <v/>
      </c>
      <c r="U58" s="13">
        <f>IF($A58="","",IF(COUNT($R58:$T58)=0,"",SUM($R58:$T58)))</f>
        <v/>
      </c>
      <c r="V58" s="24">
        <f>IF($A58="","",IF(COUNTBLANK($B58:$L58)&gt;0,"Check inputs",IF(OR($M58="",$N58="",$O58="",$P58="",$Q58="",Assumptions!$J$10="",Assumptions!$J$11="",Assumptions!$J$12=""),"Check assumptions",IF($Q58&lt;=0,"Check assumptions",IF($U58&gt;=Assumptions!$J$12,"Review fee","Ready to review")))))</f>
        <v/>
      </c>
    </row>
    <row r="59">
      <c r="A59" s="15" t="n"/>
      <c r="B59" s="15" t="n"/>
      <c r="C59" s="15" t="n"/>
      <c r="D59" s="30" t="n"/>
      <c r="E59" s="15" t="n"/>
      <c r="F59" s="17" t="n"/>
      <c r="G59" s="15" t="n"/>
      <c r="H59" s="17" t="n"/>
      <c r="I59" s="17" t="n"/>
      <c r="J59" s="31" t="n"/>
      <c r="K59" s="19" t="n"/>
      <c r="L59" s="20" t="n"/>
      <c r="M59" s="21">
        <f>IF(OR($A59="",$E59="",$F59="",$G59=""),"",IFERROR((VLOOKUP($E59,Assumptions!$A$5:$G$9,2,FALSE)+($F59/1000)*VLOOKUP($E59,Assumptions!$A$5:$G$9,3,FALSE))*VLOOKUP($G59,Assumptions!$I$5:$J$7,2,FALSE),""))</f>
        <v/>
      </c>
      <c r="N59" s="21">
        <f>IF(OR($A59="",$E59="",$H59=""),"",IFERROR(MAX(0,$H59-VLOOKUP($E59,Assumptions!$A$5:$G$9,5,FALSE))*VLOOKUP($E59,Assumptions!$A$5:$G$9,6,FALSE),""))</f>
        <v/>
      </c>
      <c r="O59" s="21">
        <f>IF(OR($A59="",$E59="",$I59=""),"",IFERROR($I59*VLOOKUP($E59,Assumptions!$A$5:$G$9,7,FALSE),""))</f>
        <v/>
      </c>
      <c r="P59" s="21">
        <f>IF($A59="","",IF(COUNT($M59:$O59)=0,"",SUM($M59:$O59)))</f>
        <v/>
      </c>
      <c r="Q59" s="10">
        <f>IF(OR($A59="",$E59=""),"",IFERROR(VLOOKUP($E59,Assumptions!$A$5:$G$9,4,FALSE),""))</f>
        <v/>
      </c>
      <c r="R59" s="10">
        <f>IF(OR($A59="",$P59="",$Q59=""),"",IFERROR($P59*$Q59,""))</f>
        <v/>
      </c>
      <c r="S59" s="10">
        <f>IF(OR($A59="",$J59=""),"",IFERROR($J59*Assumptions!$J$10,""))</f>
        <v/>
      </c>
      <c r="T59" s="10">
        <f>IF(OR($A59="",$K59=""),"",IFERROR($K59*(1+Assumptions!$J$11),""))</f>
        <v/>
      </c>
      <c r="U59" s="10">
        <f>IF($A59="","",IF(COUNT($R59:$T59)=0,"",SUM($R59:$T59)))</f>
        <v/>
      </c>
      <c r="V59" s="22">
        <f>IF($A59="","",IF(COUNTBLANK($B59:$L59)&gt;0,"Check inputs",IF(OR($M59="",$N59="",$O59="",$P59="",$Q59="",Assumptions!$J$10="",Assumptions!$J$11="",Assumptions!$J$12=""),"Check assumptions",IF($Q59&lt;=0,"Check assumptions",IF($U59&gt;=Assumptions!$J$12,"Review fee","Ready to review")))))</f>
        <v/>
      </c>
    </row>
    <row r="60">
      <c r="A60" s="15" t="n"/>
      <c r="B60" s="15" t="n"/>
      <c r="C60" s="15" t="n"/>
      <c r="D60" s="30" t="n"/>
      <c r="E60" s="15" t="n"/>
      <c r="F60" s="17" t="n"/>
      <c r="G60" s="15" t="n"/>
      <c r="H60" s="17" t="n"/>
      <c r="I60" s="17" t="n"/>
      <c r="J60" s="31" t="n"/>
      <c r="K60" s="19" t="n"/>
      <c r="L60" s="20" t="n"/>
      <c r="M60" s="23">
        <f>IF(OR($A60="",$E60="",$F60="",$G60=""),"",IFERROR((VLOOKUP($E60,Assumptions!$A$5:$G$9,2,FALSE)+($F60/1000)*VLOOKUP($E60,Assumptions!$A$5:$G$9,3,FALSE))*VLOOKUP($G60,Assumptions!$I$5:$J$7,2,FALSE),""))</f>
        <v/>
      </c>
      <c r="N60" s="23">
        <f>IF(OR($A60="",$E60="",$H60=""),"",IFERROR(MAX(0,$H60-VLOOKUP($E60,Assumptions!$A$5:$G$9,5,FALSE))*VLOOKUP($E60,Assumptions!$A$5:$G$9,6,FALSE),""))</f>
        <v/>
      </c>
      <c r="O60" s="23">
        <f>IF(OR($A60="",$E60="",$I60=""),"",IFERROR($I60*VLOOKUP($E60,Assumptions!$A$5:$G$9,7,FALSE),""))</f>
        <v/>
      </c>
      <c r="P60" s="23">
        <f>IF($A60="","",IF(COUNT($M60:$O60)=0,"",SUM($M60:$O60)))</f>
        <v/>
      </c>
      <c r="Q60" s="13">
        <f>IF(OR($A60="",$E60=""),"",IFERROR(VLOOKUP($E60,Assumptions!$A$5:$G$9,4,FALSE),""))</f>
        <v/>
      </c>
      <c r="R60" s="13">
        <f>IF(OR($A60="",$P60="",$Q60=""),"",IFERROR($P60*$Q60,""))</f>
        <v/>
      </c>
      <c r="S60" s="13">
        <f>IF(OR($A60="",$J60=""),"",IFERROR($J60*Assumptions!$J$10,""))</f>
        <v/>
      </c>
      <c r="T60" s="13">
        <f>IF(OR($A60="",$K60=""),"",IFERROR($K60*(1+Assumptions!$J$11),""))</f>
        <v/>
      </c>
      <c r="U60" s="13">
        <f>IF($A60="","",IF(COUNT($R60:$T60)=0,"",SUM($R60:$T60)))</f>
        <v/>
      </c>
      <c r="V60" s="24">
        <f>IF($A60="","",IF(COUNTBLANK($B60:$L60)&gt;0,"Check inputs",IF(OR($M60="",$N60="",$O60="",$P60="",$Q60="",Assumptions!$J$10="",Assumptions!$J$11="",Assumptions!$J$12=""),"Check assumptions",IF($Q60&lt;=0,"Check assumptions",IF($U60&gt;=Assumptions!$J$12,"Review fee","Ready to review")))))</f>
        <v/>
      </c>
    </row>
    <row r="61">
      <c r="A61" s="15" t="n"/>
      <c r="B61" s="15" t="n"/>
      <c r="C61" s="15" t="n"/>
      <c r="D61" s="30" t="n"/>
      <c r="E61" s="15" t="n"/>
      <c r="F61" s="17" t="n"/>
      <c r="G61" s="15" t="n"/>
      <c r="H61" s="17" t="n"/>
      <c r="I61" s="17" t="n"/>
      <c r="J61" s="31" t="n"/>
      <c r="K61" s="19" t="n"/>
      <c r="L61" s="20" t="n"/>
      <c r="M61" s="21">
        <f>IF(OR($A61="",$E61="",$F61="",$G61=""),"",IFERROR((VLOOKUP($E61,Assumptions!$A$5:$G$9,2,FALSE)+($F61/1000)*VLOOKUP($E61,Assumptions!$A$5:$G$9,3,FALSE))*VLOOKUP($G61,Assumptions!$I$5:$J$7,2,FALSE),""))</f>
        <v/>
      </c>
      <c r="N61" s="21">
        <f>IF(OR($A61="",$E61="",$H61=""),"",IFERROR(MAX(0,$H61-VLOOKUP($E61,Assumptions!$A$5:$G$9,5,FALSE))*VLOOKUP($E61,Assumptions!$A$5:$G$9,6,FALSE),""))</f>
        <v/>
      </c>
      <c r="O61" s="21">
        <f>IF(OR($A61="",$E61="",$I61=""),"",IFERROR($I61*VLOOKUP($E61,Assumptions!$A$5:$G$9,7,FALSE),""))</f>
        <v/>
      </c>
      <c r="P61" s="21">
        <f>IF($A61="","",IF(COUNT($M61:$O61)=0,"",SUM($M61:$O61)))</f>
        <v/>
      </c>
      <c r="Q61" s="10">
        <f>IF(OR($A61="",$E61=""),"",IFERROR(VLOOKUP($E61,Assumptions!$A$5:$G$9,4,FALSE),""))</f>
        <v/>
      </c>
      <c r="R61" s="10">
        <f>IF(OR($A61="",$P61="",$Q61=""),"",IFERROR($P61*$Q61,""))</f>
        <v/>
      </c>
      <c r="S61" s="10">
        <f>IF(OR($A61="",$J61=""),"",IFERROR($J61*Assumptions!$J$10,""))</f>
        <v/>
      </c>
      <c r="T61" s="10">
        <f>IF(OR($A61="",$K61=""),"",IFERROR($K61*(1+Assumptions!$J$11),""))</f>
        <v/>
      </c>
      <c r="U61" s="10">
        <f>IF($A61="","",IF(COUNT($R61:$T61)=0,"",SUM($R61:$T61)))</f>
        <v/>
      </c>
      <c r="V61" s="22">
        <f>IF($A61="","",IF(COUNTBLANK($B61:$L61)&gt;0,"Check inputs",IF(OR($M61="",$N61="",$O61="",$P61="",$Q61="",Assumptions!$J$10="",Assumptions!$J$11="",Assumptions!$J$12=""),"Check assumptions",IF($Q61&lt;=0,"Check assumptions",IF($U61&gt;=Assumptions!$J$12,"Review fee","Ready to review")))))</f>
        <v/>
      </c>
    </row>
    <row r="62">
      <c r="A62" s="15" t="n"/>
      <c r="B62" s="15" t="n"/>
      <c r="C62" s="15" t="n"/>
      <c r="D62" s="30" t="n"/>
      <c r="E62" s="15" t="n"/>
      <c r="F62" s="17" t="n"/>
      <c r="G62" s="15" t="n"/>
      <c r="H62" s="17" t="n"/>
      <c r="I62" s="17" t="n"/>
      <c r="J62" s="31" t="n"/>
      <c r="K62" s="19" t="n"/>
      <c r="L62" s="20" t="n"/>
      <c r="M62" s="23">
        <f>IF(OR($A62="",$E62="",$F62="",$G62=""),"",IFERROR((VLOOKUP($E62,Assumptions!$A$5:$G$9,2,FALSE)+($F62/1000)*VLOOKUP($E62,Assumptions!$A$5:$G$9,3,FALSE))*VLOOKUP($G62,Assumptions!$I$5:$J$7,2,FALSE),""))</f>
        <v/>
      </c>
      <c r="N62" s="23">
        <f>IF(OR($A62="",$E62="",$H62=""),"",IFERROR(MAX(0,$H62-VLOOKUP($E62,Assumptions!$A$5:$G$9,5,FALSE))*VLOOKUP($E62,Assumptions!$A$5:$G$9,6,FALSE),""))</f>
        <v/>
      </c>
      <c r="O62" s="23">
        <f>IF(OR($A62="",$E62="",$I62=""),"",IFERROR($I62*VLOOKUP($E62,Assumptions!$A$5:$G$9,7,FALSE),""))</f>
        <v/>
      </c>
      <c r="P62" s="23">
        <f>IF($A62="","",IF(COUNT($M62:$O62)=0,"",SUM($M62:$O62)))</f>
        <v/>
      </c>
      <c r="Q62" s="13">
        <f>IF(OR($A62="",$E62=""),"",IFERROR(VLOOKUP($E62,Assumptions!$A$5:$G$9,4,FALSE),""))</f>
        <v/>
      </c>
      <c r="R62" s="13">
        <f>IF(OR($A62="",$P62="",$Q62=""),"",IFERROR($P62*$Q62,""))</f>
        <v/>
      </c>
      <c r="S62" s="13">
        <f>IF(OR($A62="",$J62=""),"",IFERROR($J62*Assumptions!$J$10,""))</f>
        <v/>
      </c>
      <c r="T62" s="13">
        <f>IF(OR($A62="",$K62=""),"",IFERROR($K62*(1+Assumptions!$J$11),""))</f>
        <v/>
      </c>
      <c r="U62" s="13">
        <f>IF($A62="","",IF(COUNT($R62:$T62)=0,"",SUM($R62:$T62)))</f>
        <v/>
      </c>
      <c r="V62" s="24">
        <f>IF($A62="","",IF(COUNTBLANK($B62:$L62)&gt;0,"Check inputs",IF(OR($M62="",$N62="",$O62="",$P62="",$Q62="",Assumptions!$J$10="",Assumptions!$J$11="",Assumptions!$J$12=""),"Check assumptions",IF($Q62&lt;=0,"Check assumptions",IF($U62&gt;=Assumptions!$J$12,"Review fee","Ready to review")))))</f>
        <v/>
      </c>
    </row>
    <row r="63">
      <c r="A63" s="15" t="n"/>
      <c r="B63" s="15" t="n"/>
      <c r="C63" s="15" t="n"/>
      <c r="D63" s="30" t="n"/>
      <c r="E63" s="15" t="n"/>
      <c r="F63" s="17" t="n"/>
      <c r="G63" s="15" t="n"/>
      <c r="H63" s="17" t="n"/>
      <c r="I63" s="17" t="n"/>
      <c r="J63" s="31" t="n"/>
      <c r="K63" s="19" t="n"/>
      <c r="L63" s="20" t="n"/>
      <c r="M63" s="21">
        <f>IF(OR($A63="",$E63="",$F63="",$G63=""),"",IFERROR((VLOOKUP($E63,Assumptions!$A$5:$G$9,2,FALSE)+($F63/1000)*VLOOKUP($E63,Assumptions!$A$5:$G$9,3,FALSE))*VLOOKUP($G63,Assumptions!$I$5:$J$7,2,FALSE),""))</f>
        <v/>
      </c>
      <c r="N63" s="21">
        <f>IF(OR($A63="",$E63="",$H63=""),"",IFERROR(MAX(0,$H63-VLOOKUP($E63,Assumptions!$A$5:$G$9,5,FALSE))*VLOOKUP($E63,Assumptions!$A$5:$G$9,6,FALSE),""))</f>
        <v/>
      </c>
      <c r="O63" s="21">
        <f>IF(OR($A63="",$E63="",$I63=""),"",IFERROR($I63*VLOOKUP($E63,Assumptions!$A$5:$G$9,7,FALSE),""))</f>
        <v/>
      </c>
      <c r="P63" s="21">
        <f>IF($A63="","",IF(COUNT($M63:$O63)=0,"",SUM($M63:$O63)))</f>
        <v/>
      </c>
      <c r="Q63" s="10">
        <f>IF(OR($A63="",$E63=""),"",IFERROR(VLOOKUP($E63,Assumptions!$A$5:$G$9,4,FALSE),""))</f>
        <v/>
      </c>
      <c r="R63" s="10">
        <f>IF(OR($A63="",$P63="",$Q63=""),"",IFERROR($P63*$Q63,""))</f>
        <v/>
      </c>
      <c r="S63" s="10">
        <f>IF(OR($A63="",$J63=""),"",IFERROR($J63*Assumptions!$J$10,""))</f>
        <v/>
      </c>
      <c r="T63" s="10">
        <f>IF(OR($A63="",$K63=""),"",IFERROR($K63*(1+Assumptions!$J$11),""))</f>
        <v/>
      </c>
      <c r="U63" s="10">
        <f>IF($A63="","",IF(COUNT($R63:$T63)=0,"",SUM($R63:$T63)))</f>
        <v/>
      </c>
      <c r="V63" s="22">
        <f>IF($A63="","",IF(COUNTBLANK($B63:$L63)&gt;0,"Check inputs",IF(OR($M63="",$N63="",$O63="",$P63="",$Q63="",Assumptions!$J$10="",Assumptions!$J$11="",Assumptions!$J$12=""),"Check assumptions",IF($Q63&lt;=0,"Check assumptions",IF($U63&gt;=Assumptions!$J$12,"Review fee","Ready to review")))))</f>
        <v/>
      </c>
    </row>
    <row r="64">
      <c r="A64" s="15" t="n"/>
      <c r="B64" s="15" t="n"/>
      <c r="C64" s="15" t="n"/>
      <c r="D64" s="30" t="n"/>
      <c r="E64" s="15" t="n"/>
      <c r="F64" s="17" t="n"/>
      <c r="G64" s="15" t="n"/>
      <c r="H64" s="17" t="n"/>
      <c r="I64" s="17" t="n"/>
      <c r="J64" s="31" t="n"/>
      <c r="K64" s="19" t="n"/>
      <c r="L64" s="20" t="n"/>
      <c r="M64" s="23">
        <f>IF(OR($A64="",$E64="",$F64="",$G64=""),"",IFERROR((VLOOKUP($E64,Assumptions!$A$5:$G$9,2,FALSE)+($F64/1000)*VLOOKUP($E64,Assumptions!$A$5:$G$9,3,FALSE))*VLOOKUP($G64,Assumptions!$I$5:$J$7,2,FALSE),""))</f>
        <v/>
      </c>
      <c r="N64" s="23">
        <f>IF(OR($A64="",$E64="",$H64=""),"",IFERROR(MAX(0,$H64-VLOOKUP($E64,Assumptions!$A$5:$G$9,5,FALSE))*VLOOKUP($E64,Assumptions!$A$5:$G$9,6,FALSE),""))</f>
        <v/>
      </c>
      <c r="O64" s="23">
        <f>IF(OR($A64="",$E64="",$I64=""),"",IFERROR($I64*VLOOKUP($E64,Assumptions!$A$5:$G$9,7,FALSE),""))</f>
        <v/>
      </c>
      <c r="P64" s="23">
        <f>IF($A64="","",IF(COUNT($M64:$O64)=0,"",SUM($M64:$O64)))</f>
        <v/>
      </c>
      <c r="Q64" s="13">
        <f>IF(OR($A64="",$E64=""),"",IFERROR(VLOOKUP($E64,Assumptions!$A$5:$G$9,4,FALSE),""))</f>
        <v/>
      </c>
      <c r="R64" s="13">
        <f>IF(OR($A64="",$P64="",$Q64=""),"",IFERROR($P64*$Q64,""))</f>
        <v/>
      </c>
      <c r="S64" s="13">
        <f>IF(OR($A64="",$J64=""),"",IFERROR($J64*Assumptions!$J$10,""))</f>
        <v/>
      </c>
      <c r="T64" s="13">
        <f>IF(OR($A64="",$K64=""),"",IFERROR($K64*(1+Assumptions!$J$11),""))</f>
        <v/>
      </c>
      <c r="U64" s="13">
        <f>IF($A64="","",IF(COUNT($R64:$T64)=0,"",SUM($R64:$T64)))</f>
        <v/>
      </c>
      <c r="V64" s="24">
        <f>IF($A64="","",IF(COUNTBLANK($B64:$L64)&gt;0,"Check inputs",IF(OR($M64="",$N64="",$O64="",$P64="",$Q64="",Assumptions!$J$10="",Assumptions!$J$11="",Assumptions!$J$12=""),"Check assumptions",IF($Q64&lt;=0,"Check assumptions",IF($U64&gt;=Assumptions!$J$12,"Review fee","Ready to review")))))</f>
        <v/>
      </c>
    </row>
    <row r="65">
      <c r="A65" s="15" t="n"/>
      <c r="B65" s="15" t="n"/>
      <c r="C65" s="15" t="n"/>
      <c r="D65" s="30" t="n"/>
      <c r="E65" s="15" t="n"/>
      <c r="F65" s="17" t="n"/>
      <c r="G65" s="15" t="n"/>
      <c r="H65" s="17" t="n"/>
      <c r="I65" s="17" t="n"/>
      <c r="J65" s="31" t="n"/>
      <c r="K65" s="19" t="n"/>
      <c r="L65" s="20" t="n"/>
      <c r="M65" s="21">
        <f>IF(OR($A65="",$E65="",$F65="",$G65=""),"",IFERROR((VLOOKUP($E65,Assumptions!$A$5:$G$9,2,FALSE)+($F65/1000)*VLOOKUP($E65,Assumptions!$A$5:$G$9,3,FALSE))*VLOOKUP($G65,Assumptions!$I$5:$J$7,2,FALSE),""))</f>
        <v/>
      </c>
      <c r="N65" s="21">
        <f>IF(OR($A65="",$E65="",$H65=""),"",IFERROR(MAX(0,$H65-VLOOKUP($E65,Assumptions!$A$5:$G$9,5,FALSE))*VLOOKUP($E65,Assumptions!$A$5:$G$9,6,FALSE),""))</f>
        <v/>
      </c>
      <c r="O65" s="21">
        <f>IF(OR($A65="",$E65="",$I65=""),"",IFERROR($I65*VLOOKUP($E65,Assumptions!$A$5:$G$9,7,FALSE),""))</f>
        <v/>
      </c>
      <c r="P65" s="21">
        <f>IF($A65="","",IF(COUNT($M65:$O65)=0,"",SUM($M65:$O65)))</f>
        <v/>
      </c>
      <c r="Q65" s="10">
        <f>IF(OR($A65="",$E65=""),"",IFERROR(VLOOKUP($E65,Assumptions!$A$5:$G$9,4,FALSE),""))</f>
        <v/>
      </c>
      <c r="R65" s="10">
        <f>IF(OR($A65="",$P65="",$Q65=""),"",IFERROR($P65*$Q65,""))</f>
        <v/>
      </c>
      <c r="S65" s="10">
        <f>IF(OR($A65="",$J65=""),"",IFERROR($J65*Assumptions!$J$10,""))</f>
        <v/>
      </c>
      <c r="T65" s="10">
        <f>IF(OR($A65="",$K65=""),"",IFERROR($K65*(1+Assumptions!$J$11),""))</f>
        <v/>
      </c>
      <c r="U65" s="10">
        <f>IF($A65="","",IF(COUNT($R65:$T65)=0,"",SUM($R65:$T65)))</f>
        <v/>
      </c>
      <c r="V65" s="22">
        <f>IF($A65="","",IF(COUNTBLANK($B65:$L65)&gt;0,"Check inputs",IF(OR($M65="",$N65="",$O65="",$P65="",$Q65="",Assumptions!$J$10="",Assumptions!$J$11="",Assumptions!$J$12=""),"Check assumptions",IF($Q65&lt;=0,"Check assumptions",IF($U65&gt;=Assumptions!$J$12,"Review fee","Ready to review")))))</f>
        <v/>
      </c>
    </row>
    <row r="66">
      <c r="A66" s="15" t="n"/>
      <c r="B66" s="15" t="n"/>
      <c r="C66" s="15" t="n"/>
      <c r="D66" s="30" t="n"/>
      <c r="E66" s="15" t="n"/>
      <c r="F66" s="17" t="n"/>
      <c r="G66" s="15" t="n"/>
      <c r="H66" s="17" t="n"/>
      <c r="I66" s="17" t="n"/>
      <c r="J66" s="31" t="n"/>
      <c r="K66" s="19" t="n"/>
      <c r="L66" s="20" t="n"/>
      <c r="M66" s="23">
        <f>IF(OR($A66="",$E66="",$F66="",$G66=""),"",IFERROR((VLOOKUP($E66,Assumptions!$A$5:$G$9,2,FALSE)+($F66/1000)*VLOOKUP($E66,Assumptions!$A$5:$G$9,3,FALSE))*VLOOKUP($G66,Assumptions!$I$5:$J$7,2,FALSE),""))</f>
        <v/>
      </c>
      <c r="N66" s="23">
        <f>IF(OR($A66="",$E66="",$H66=""),"",IFERROR(MAX(0,$H66-VLOOKUP($E66,Assumptions!$A$5:$G$9,5,FALSE))*VLOOKUP($E66,Assumptions!$A$5:$G$9,6,FALSE),""))</f>
        <v/>
      </c>
      <c r="O66" s="23">
        <f>IF(OR($A66="",$E66="",$I66=""),"",IFERROR($I66*VLOOKUP($E66,Assumptions!$A$5:$G$9,7,FALSE),""))</f>
        <v/>
      </c>
      <c r="P66" s="23">
        <f>IF($A66="","",IF(COUNT($M66:$O66)=0,"",SUM($M66:$O66)))</f>
        <v/>
      </c>
      <c r="Q66" s="13">
        <f>IF(OR($A66="",$E66=""),"",IFERROR(VLOOKUP($E66,Assumptions!$A$5:$G$9,4,FALSE),""))</f>
        <v/>
      </c>
      <c r="R66" s="13">
        <f>IF(OR($A66="",$P66="",$Q66=""),"",IFERROR($P66*$Q66,""))</f>
        <v/>
      </c>
      <c r="S66" s="13">
        <f>IF(OR($A66="",$J66=""),"",IFERROR($J66*Assumptions!$J$10,""))</f>
        <v/>
      </c>
      <c r="T66" s="13">
        <f>IF(OR($A66="",$K66=""),"",IFERROR($K66*(1+Assumptions!$J$11),""))</f>
        <v/>
      </c>
      <c r="U66" s="13">
        <f>IF($A66="","",IF(COUNT($R66:$T66)=0,"",SUM($R66:$T66)))</f>
        <v/>
      </c>
      <c r="V66" s="24">
        <f>IF($A66="","",IF(COUNTBLANK($B66:$L66)&gt;0,"Check inputs",IF(OR($M66="",$N66="",$O66="",$P66="",$Q66="",Assumptions!$J$10="",Assumptions!$J$11="",Assumptions!$J$12=""),"Check assumptions",IF($Q66&lt;=0,"Check assumptions",IF($U66&gt;=Assumptions!$J$12,"Review fee","Ready to review")))))</f>
        <v/>
      </c>
    </row>
    <row r="67">
      <c r="A67" s="15" t="n"/>
      <c r="B67" s="15" t="n"/>
      <c r="C67" s="15" t="n"/>
      <c r="D67" s="30" t="n"/>
      <c r="E67" s="15" t="n"/>
      <c r="F67" s="17" t="n"/>
      <c r="G67" s="15" t="n"/>
      <c r="H67" s="17" t="n"/>
      <c r="I67" s="17" t="n"/>
      <c r="J67" s="31" t="n"/>
      <c r="K67" s="19" t="n"/>
      <c r="L67" s="20" t="n"/>
      <c r="M67" s="21">
        <f>IF(OR($A67="",$E67="",$F67="",$G67=""),"",IFERROR((VLOOKUP($E67,Assumptions!$A$5:$G$9,2,FALSE)+($F67/1000)*VLOOKUP($E67,Assumptions!$A$5:$G$9,3,FALSE))*VLOOKUP($G67,Assumptions!$I$5:$J$7,2,FALSE),""))</f>
        <v/>
      </c>
      <c r="N67" s="21">
        <f>IF(OR($A67="",$E67="",$H67=""),"",IFERROR(MAX(0,$H67-VLOOKUP($E67,Assumptions!$A$5:$G$9,5,FALSE))*VLOOKUP($E67,Assumptions!$A$5:$G$9,6,FALSE),""))</f>
        <v/>
      </c>
      <c r="O67" s="21">
        <f>IF(OR($A67="",$E67="",$I67=""),"",IFERROR($I67*VLOOKUP($E67,Assumptions!$A$5:$G$9,7,FALSE),""))</f>
        <v/>
      </c>
      <c r="P67" s="21">
        <f>IF($A67="","",IF(COUNT($M67:$O67)=0,"",SUM($M67:$O67)))</f>
        <v/>
      </c>
      <c r="Q67" s="10">
        <f>IF(OR($A67="",$E67=""),"",IFERROR(VLOOKUP($E67,Assumptions!$A$5:$G$9,4,FALSE),""))</f>
        <v/>
      </c>
      <c r="R67" s="10">
        <f>IF(OR($A67="",$P67="",$Q67=""),"",IFERROR($P67*$Q67,""))</f>
        <v/>
      </c>
      <c r="S67" s="10">
        <f>IF(OR($A67="",$J67=""),"",IFERROR($J67*Assumptions!$J$10,""))</f>
        <v/>
      </c>
      <c r="T67" s="10">
        <f>IF(OR($A67="",$K67=""),"",IFERROR($K67*(1+Assumptions!$J$11),""))</f>
        <v/>
      </c>
      <c r="U67" s="10">
        <f>IF($A67="","",IF(COUNT($R67:$T67)=0,"",SUM($R67:$T67)))</f>
        <v/>
      </c>
      <c r="V67" s="22">
        <f>IF($A67="","",IF(COUNTBLANK($B67:$L67)&gt;0,"Check inputs",IF(OR($M67="",$N67="",$O67="",$P67="",$Q67="",Assumptions!$J$10="",Assumptions!$J$11="",Assumptions!$J$12=""),"Check assumptions",IF($Q67&lt;=0,"Check assumptions",IF($U67&gt;=Assumptions!$J$12,"Review fee","Ready to review")))))</f>
        <v/>
      </c>
    </row>
    <row r="68">
      <c r="A68" s="15" t="n"/>
      <c r="B68" s="15" t="n"/>
      <c r="C68" s="15" t="n"/>
      <c r="D68" s="30" t="n"/>
      <c r="E68" s="15" t="n"/>
      <c r="F68" s="17" t="n"/>
      <c r="G68" s="15" t="n"/>
      <c r="H68" s="17" t="n"/>
      <c r="I68" s="17" t="n"/>
      <c r="J68" s="31" t="n"/>
      <c r="K68" s="19" t="n"/>
      <c r="L68" s="20" t="n"/>
      <c r="M68" s="23">
        <f>IF(OR($A68="",$E68="",$F68="",$G68=""),"",IFERROR((VLOOKUP($E68,Assumptions!$A$5:$G$9,2,FALSE)+($F68/1000)*VLOOKUP($E68,Assumptions!$A$5:$G$9,3,FALSE))*VLOOKUP($G68,Assumptions!$I$5:$J$7,2,FALSE),""))</f>
        <v/>
      </c>
      <c r="N68" s="23">
        <f>IF(OR($A68="",$E68="",$H68=""),"",IFERROR(MAX(0,$H68-VLOOKUP($E68,Assumptions!$A$5:$G$9,5,FALSE))*VLOOKUP($E68,Assumptions!$A$5:$G$9,6,FALSE),""))</f>
        <v/>
      </c>
      <c r="O68" s="23">
        <f>IF(OR($A68="",$E68="",$I68=""),"",IFERROR($I68*VLOOKUP($E68,Assumptions!$A$5:$G$9,7,FALSE),""))</f>
        <v/>
      </c>
      <c r="P68" s="23">
        <f>IF($A68="","",IF(COUNT($M68:$O68)=0,"",SUM($M68:$O68)))</f>
        <v/>
      </c>
      <c r="Q68" s="13">
        <f>IF(OR($A68="",$E68=""),"",IFERROR(VLOOKUP($E68,Assumptions!$A$5:$G$9,4,FALSE),""))</f>
        <v/>
      </c>
      <c r="R68" s="13">
        <f>IF(OR($A68="",$P68="",$Q68=""),"",IFERROR($P68*$Q68,""))</f>
        <v/>
      </c>
      <c r="S68" s="13">
        <f>IF(OR($A68="",$J68=""),"",IFERROR($J68*Assumptions!$J$10,""))</f>
        <v/>
      </c>
      <c r="T68" s="13">
        <f>IF(OR($A68="",$K68=""),"",IFERROR($K68*(1+Assumptions!$J$11),""))</f>
        <v/>
      </c>
      <c r="U68" s="13">
        <f>IF($A68="","",IF(COUNT($R68:$T68)=0,"",SUM($R68:$T68)))</f>
        <v/>
      </c>
      <c r="V68" s="24">
        <f>IF($A68="","",IF(COUNTBLANK($B68:$L68)&gt;0,"Check inputs",IF(OR($M68="",$N68="",$O68="",$P68="",$Q68="",Assumptions!$J$10="",Assumptions!$J$11="",Assumptions!$J$12=""),"Check assumptions",IF($Q68&lt;=0,"Check assumptions",IF($U68&gt;=Assumptions!$J$12,"Review fee","Ready to review")))))</f>
        <v/>
      </c>
    </row>
    <row r="69">
      <c r="A69" s="15" t="n"/>
      <c r="B69" s="15" t="n"/>
      <c r="C69" s="15" t="n"/>
      <c r="D69" s="30" t="n"/>
      <c r="E69" s="15" t="n"/>
      <c r="F69" s="17" t="n"/>
      <c r="G69" s="15" t="n"/>
      <c r="H69" s="17" t="n"/>
      <c r="I69" s="17" t="n"/>
      <c r="J69" s="31" t="n"/>
      <c r="K69" s="19" t="n"/>
      <c r="L69" s="20" t="n"/>
      <c r="M69" s="21">
        <f>IF(OR($A69="",$E69="",$F69="",$G69=""),"",IFERROR((VLOOKUP($E69,Assumptions!$A$5:$G$9,2,FALSE)+($F69/1000)*VLOOKUP($E69,Assumptions!$A$5:$G$9,3,FALSE))*VLOOKUP($G69,Assumptions!$I$5:$J$7,2,FALSE),""))</f>
        <v/>
      </c>
      <c r="N69" s="21">
        <f>IF(OR($A69="",$E69="",$H69=""),"",IFERROR(MAX(0,$H69-VLOOKUP($E69,Assumptions!$A$5:$G$9,5,FALSE))*VLOOKUP($E69,Assumptions!$A$5:$G$9,6,FALSE),""))</f>
        <v/>
      </c>
      <c r="O69" s="21">
        <f>IF(OR($A69="",$E69="",$I69=""),"",IFERROR($I69*VLOOKUP($E69,Assumptions!$A$5:$G$9,7,FALSE),""))</f>
        <v/>
      </c>
      <c r="P69" s="21">
        <f>IF($A69="","",IF(COUNT($M69:$O69)=0,"",SUM($M69:$O69)))</f>
        <v/>
      </c>
      <c r="Q69" s="10">
        <f>IF(OR($A69="",$E69=""),"",IFERROR(VLOOKUP($E69,Assumptions!$A$5:$G$9,4,FALSE),""))</f>
        <v/>
      </c>
      <c r="R69" s="10">
        <f>IF(OR($A69="",$P69="",$Q69=""),"",IFERROR($P69*$Q69,""))</f>
        <v/>
      </c>
      <c r="S69" s="10">
        <f>IF(OR($A69="",$J69=""),"",IFERROR($J69*Assumptions!$J$10,""))</f>
        <v/>
      </c>
      <c r="T69" s="10">
        <f>IF(OR($A69="",$K69=""),"",IFERROR($K69*(1+Assumptions!$J$11),""))</f>
        <v/>
      </c>
      <c r="U69" s="10">
        <f>IF($A69="","",IF(COUNT($R69:$T69)=0,"",SUM($R69:$T69)))</f>
        <v/>
      </c>
      <c r="V69" s="22">
        <f>IF($A69="","",IF(COUNTBLANK($B69:$L69)&gt;0,"Check inputs",IF(OR($M69="",$N69="",$O69="",$P69="",$Q69="",Assumptions!$J$10="",Assumptions!$J$11="",Assumptions!$J$12=""),"Check assumptions",IF($Q69&lt;=0,"Check assumptions",IF($U69&gt;=Assumptions!$J$12,"Review fee","Ready to review")))))</f>
        <v/>
      </c>
    </row>
    <row r="70">
      <c r="A70" s="15" t="n"/>
      <c r="B70" s="15" t="n"/>
      <c r="C70" s="15" t="n"/>
      <c r="D70" s="30" t="n"/>
      <c r="E70" s="15" t="n"/>
      <c r="F70" s="17" t="n"/>
      <c r="G70" s="15" t="n"/>
      <c r="H70" s="17" t="n"/>
      <c r="I70" s="17" t="n"/>
      <c r="J70" s="31" t="n"/>
      <c r="K70" s="19" t="n"/>
      <c r="L70" s="20" t="n"/>
      <c r="M70" s="23">
        <f>IF(OR($A70="",$E70="",$F70="",$G70=""),"",IFERROR((VLOOKUP($E70,Assumptions!$A$5:$G$9,2,FALSE)+($F70/1000)*VLOOKUP($E70,Assumptions!$A$5:$G$9,3,FALSE))*VLOOKUP($G70,Assumptions!$I$5:$J$7,2,FALSE),""))</f>
        <v/>
      </c>
      <c r="N70" s="23">
        <f>IF(OR($A70="",$E70="",$H70=""),"",IFERROR(MAX(0,$H70-VLOOKUP($E70,Assumptions!$A$5:$G$9,5,FALSE))*VLOOKUP($E70,Assumptions!$A$5:$G$9,6,FALSE),""))</f>
        <v/>
      </c>
      <c r="O70" s="23">
        <f>IF(OR($A70="",$E70="",$I70=""),"",IFERROR($I70*VLOOKUP($E70,Assumptions!$A$5:$G$9,7,FALSE),""))</f>
        <v/>
      </c>
      <c r="P70" s="23">
        <f>IF($A70="","",IF(COUNT($M70:$O70)=0,"",SUM($M70:$O70)))</f>
        <v/>
      </c>
      <c r="Q70" s="13">
        <f>IF(OR($A70="",$E70=""),"",IFERROR(VLOOKUP($E70,Assumptions!$A$5:$G$9,4,FALSE),""))</f>
        <v/>
      </c>
      <c r="R70" s="13">
        <f>IF(OR($A70="",$P70="",$Q70=""),"",IFERROR($P70*$Q70,""))</f>
        <v/>
      </c>
      <c r="S70" s="13">
        <f>IF(OR($A70="",$J70=""),"",IFERROR($J70*Assumptions!$J$10,""))</f>
        <v/>
      </c>
      <c r="T70" s="13">
        <f>IF(OR($A70="",$K70=""),"",IFERROR($K70*(1+Assumptions!$J$11),""))</f>
        <v/>
      </c>
      <c r="U70" s="13">
        <f>IF($A70="","",IF(COUNT($R70:$T70)=0,"",SUM($R70:$T70)))</f>
        <v/>
      </c>
      <c r="V70" s="24">
        <f>IF($A70="","",IF(COUNTBLANK($B70:$L70)&gt;0,"Check inputs",IF(OR($M70="",$N70="",$O70="",$P70="",$Q70="",Assumptions!$J$10="",Assumptions!$J$11="",Assumptions!$J$12=""),"Check assumptions",IF($Q70&lt;=0,"Check assumptions",IF($U70&gt;=Assumptions!$J$12,"Review fee","Ready to review")))))</f>
        <v/>
      </c>
    </row>
    <row r="71">
      <c r="A71" s="15" t="n"/>
      <c r="B71" s="15" t="n"/>
      <c r="C71" s="15" t="n"/>
      <c r="D71" s="30" t="n"/>
      <c r="E71" s="15" t="n"/>
      <c r="F71" s="17" t="n"/>
      <c r="G71" s="15" t="n"/>
      <c r="H71" s="17" t="n"/>
      <c r="I71" s="17" t="n"/>
      <c r="J71" s="31" t="n"/>
      <c r="K71" s="19" t="n"/>
      <c r="L71" s="20" t="n"/>
      <c r="M71" s="21">
        <f>IF(OR($A71="",$E71="",$F71="",$G71=""),"",IFERROR((VLOOKUP($E71,Assumptions!$A$5:$G$9,2,FALSE)+($F71/1000)*VLOOKUP($E71,Assumptions!$A$5:$G$9,3,FALSE))*VLOOKUP($G71,Assumptions!$I$5:$J$7,2,FALSE),""))</f>
        <v/>
      </c>
      <c r="N71" s="21">
        <f>IF(OR($A71="",$E71="",$H71=""),"",IFERROR(MAX(0,$H71-VLOOKUP($E71,Assumptions!$A$5:$G$9,5,FALSE))*VLOOKUP($E71,Assumptions!$A$5:$G$9,6,FALSE),""))</f>
        <v/>
      </c>
      <c r="O71" s="21">
        <f>IF(OR($A71="",$E71="",$I71=""),"",IFERROR($I71*VLOOKUP($E71,Assumptions!$A$5:$G$9,7,FALSE),""))</f>
        <v/>
      </c>
      <c r="P71" s="21">
        <f>IF($A71="","",IF(COUNT($M71:$O71)=0,"",SUM($M71:$O71)))</f>
        <v/>
      </c>
      <c r="Q71" s="10">
        <f>IF(OR($A71="",$E71=""),"",IFERROR(VLOOKUP($E71,Assumptions!$A$5:$G$9,4,FALSE),""))</f>
        <v/>
      </c>
      <c r="R71" s="10">
        <f>IF(OR($A71="",$P71="",$Q71=""),"",IFERROR($P71*$Q71,""))</f>
        <v/>
      </c>
      <c r="S71" s="10">
        <f>IF(OR($A71="",$J71=""),"",IFERROR($J71*Assumptions!$J$10,""))</f>
        <v/>
      </c>
      <c r="T71" s="10">
        <f>IF(OR($A71="",$K71=""),"",IFERROR($K71*(1+Assumptions!$J$11),""))</f>
        <v/>
      </c>
      <c r="U71" s="10">
        <f>IF($A71="","",IF(COUNT($R71:$T71)=0,"",SUM($R71:$T71)))</f>
        <v/>
      </c>
      <c r="V71" s="22">
        <f>IF($A71="","",IF(COUNTBLANK($B71:$L71)&gt;0,"Check inputs",IF(OR($M71="",$N71="",$O71="",$P71="",$Q71="",Assumptions!$J$10="",Assumptions!$J$11="",Assumptions!$J$12=""),"Check assumptions",IF($Q71&lt;=0,"Check assumptions",IF($U71&gt;=Assumptions!$J$12,"Review fee","Ready to review")))))</f>
        <v/>
      </c>
    </row>
    <row r="72">
      <c r="A72" s="15" t="n"/>
      <c r="B72" s="15" t="n"/>
      <c r="C72" s="15" t="n"/>
      <c r="D72" s="30" t="n"/>
      <c r="E72" s="15" t="n"/>
      <c r="F72" s="17" t="n"/>
      <c r="G72" s="15" t="n"/>
      <c r="H72" s="17" t="n"/>
      <c r="I72" s="17" t="n"/>
      <c r="J72" s="31" t="n"/>
      <c r="K72" s="19" t="n"/>
      <c r="L72" s="20" t="n"/>
      <c r="M72" s="23">
        <f>IF(OR($A72="",$E72="",$F72="",$G72=""),"",IFERROR((VLOOKUP($E72,Assumptions!$A$5:$G$9,2,FALSE)+($F72/1000)*VLOOKUP($E72,Assumptions!$A$5:$G$9,3,FALSE))*VLOOKUP($G72,Assumptions!$I$5:$J$7,2,FALSE),""))</f>
        <v/>
      </c>
      <c r="N72" s="23">
        <f>IF(OR($A72="",$E72="",$H72=""),"",IFERROR(MAX(0,$H72-VLOOKUP($E72,Assumptions!$A$5:$G$9,5,FALSE))*VLOOKUP($E72,Assumptions!$A$5:$G$9,6,FALSE),""))</f>
        <v/>
      </c>
      <c r="O72" s="23">
        <f>IF(OR($A72="",$E72="",$I72=""),"",IFERROR($I72*VLOOKUP($E72,Assumptions!$A$5:$G$9,7,FALSE),""))</f>
        <v/>
      </c>
      <c r="P72" s="23">
        <f>IF($A72="","",IF(COUNT($M72:$O72)=0,"",SUM($M72:$O72)))</f>
        <v/>
      </c>
      <c r="Q72" s="13">
        <f>IF(OR($A72="",$E72=""),"",IFERROR(VLOOKUP($E72,Assumptions!$A$5:$G$9,4,FALSE),""))</f>
        <v/>
      </c>
      <c r="R72" s="13">
        <f>IF(OR($A72="",$P72="",$Q72=""),"",IFERROR($P72*$Q72,""))</f>
        <v/>
      </c>
      <c r="S72" s="13">
        <f>IF(OR($A72="",$J72=""),"",IFERROR($J72*Assumptions!$J$10,""))</f>
        <v/>
      </c>
      <c r="T72" s="13">
        <f>IF(OR($A72="",$K72=""),"",IFERROR($K72*(1+Assumptions!$J$11),""))</f>
        <v/>
      </c>
      <c r="U72" s="13">
        <f>IF($A72="","",IF(COUNT($R72:$T72)=0,"",SUM($R72:$T72)))</f>
        <v/>
      </c>
      <c r="V72" s="24">
        <f>IF($A72="","",IF(COUNTBLANK($B72:$L72)&gt;0,"Check inputs",IF(OR($M72="",$N72="",$O72="",$P72="",$Q72="",Assumptions!$J$10="",Assumptions!$J$11="",Assumptions!$J$12=""),"Check assumptions",IF($Q72&lt;=0,"Check assumptions",IF($U72&gt;=Assumptions!$J$12,"Review fee","Ready to review")))))</f>
        <v/>
      </c>
    </row>
    <row r="73">
      <c r="A73" s="15" t="n"/>
      <c r="B73" s="15" t="n"/>
      <c r="C73" s="15" t="n"/>
      <c r="D73" s="30" t="n"/>
      <c r="E73" s="15" t="n"/>
      <c r="F73" s="17" t="n"/>
      <c r="G73" s="15" t="n"/>
      <c r="H73" s="17" t="n"/>
      <c r="I73" s="17" t="n"/>
      <c r="J73" s="31" t="n"/>
      <c r="K73" s="19" t="n"/>
      <c r="L73" s="20" t="n"/>
      <c r="M73" s="21">
        <f>IF(OR($A73="",$E73="",$F73="",$G73=""),"",IFERROR((VLOOKUP($E73,Assumptions!$A$5:$G$9,2,FALSE)+($F73/1000)*VLOOKUP($E73,Assumptions!$A$5:$G$9,3,FALSE))*VLOOKUP($G73,Assumptions!$I$5:$J$7,2,FALSE),""))</f>
        <v/>
      </c>
      <c r="N73" s="21">
        <f>IF(OR($A73="",$E73="",$H73=""),"",IFERROR(MAX(0,$H73-VLOOKUP($E73,Assumptions!$A$5:$G$9,5,FALSE))*VLOOKUP($E73,Assumptions!$A$5:$G$9,6,FALSE),""))</f>
        <v/>
      </c>
      <c r="O73" s="21">
        <f>IF(OR($A73="",$E73="",$I73=""),"",IFERROR($I73*VLOOKUP($E73,Assumptions!$A$5:$G$9,7,FALSE),""))</f>
        <v/>
      </c>
      <c r="P73" s="21">
        <f>IF($A73="","",IF(COUNT($M73:$O73)=0,"",SUM($M73:$O73)))</f>
        <v/>
      </c>
      <c r="Q73" s="10">
        <f>IF(OR($A73="",$E73=""),"",IFERROR(VLOOKUP($E73,Assumptions!$A$5:$G$9,4,FALSE),""))</f>
        <v/>
      </c>
      <c r="R73" s="10">
        <f>IF(OR($A73="",$P73="",$Q73=""),"",IFERROR($P73*$Q73,""))</f>
        <v/>
      </c>
      <c r="S73" s="10">
        <f>IF(OR($A73="",$J73=""),"",IFERROR($J73*Assumptions!$J$10,""))</f>
        <v/>
      </c>
      <c r="T73" s="10">
        <f>IF(OR($A73="",$K73=""),"",IFERROR($K73*(1+Assumptions!$J$11),""))</f>
        <v/>
      </c>
      <c r="U73" s="10">
        <f>IF($A73="","",IF(COUNT($R73:$T73)=0,"",SUM($R73:$T73)))</f>
        <v/>
      </c>
      <c r="V73" s="22">
        <f>IF($A73="","",IF(COUNTBLANK($B73:$L73)&gt;0,"Check inputs",IF(OR($M73="",$N73="",$O73="",$P73="",$Q73="",Assumptions!$J$10="",Assumptions!$J$11="",Assumptions!$J$12=""),"Check assumptions",IF($Q73&lt;=0,"Check assumptions",IF($U73&gt;=Assumptions!$J$12,"Review fee","Ready to review")))))</f>
        <v/>
      </c>
    </row>
    <row r="74">
      <c r="A74" s="15" t="n"/>
      <c r="B74" s="15" t="n"/>
      <c r="C74" s="15" t="n"/>
      <c r="D74" s="30" t="n"/>
      <c r="E74" s="15" t="n"/>
      <c r="F74" s="17" t="n"/>
      <c r="G74" s="15" t="n"/>
      <c r="H74" s="17" t="n"/>
      <c r="I74" s="17" t="n"/>
      <c r="J74" s="31" t="n"/>
      <c r="K74" s="19" t="n"/>
      <c r="L74" s="20" t="n"/>
      <c r="M74" s="23">
        <f>IF(OR($A74="",$E74="",$F74="",$G74=""),"",IFERROR((VLOOKUP($E74,Assumptions!$A$5:$G$9,2,FALSE)+($F74/1000)*VLOOKUP($E74,Assumptions!$A$5:$G$9,3,FALSE))*VLOOKUP($G74,Assumptions!$I$5:$J$7,2,FALSE),""))</f>
        <v/>
      </c>
      <c r="N74" s="23">
        <f>IF(OR($A74="",$E74="",$H74=""),"",IFERROR(MAX(0,$H74-VLOOKUP($E74,Assumptions!$A$5:$G$9,5,FALSE))*VLOOKUP($E74,Assumptions!$A$5:$G$9,6,FALSE),""))</f>
        <v/>
      </c>
      <c r="O74" s="23">
        <f>IF(OR($A74="",$E74="",$I74=""),"",IFERROR($I74*VLOOKUP($E74,Assumptions!$A$5:$G$9,7,FALSE),""))</f>
        <v/>
      </c>
      <c r="P74" s="23">
        <f>IF($A74="","",IF(COUNT($M74:$O74)=0,"",SUM($M74:$O74)))</f>
        <v/>
      </c>
      <c r="Q74" s="13">
        <f>IF(OR($A74="",$E74=""),"",IFERROR(VLOOKUP($E74,Assumptions!$A$5:$G$9,4,FALSE),""))</f>
        <v/>
      </c>
      <c r="R74" s="13">
        <f>IF(OR($A74="",$P74="",$Q74=""),"",IFERROR($P74*$Q74,""))</f>
        <v/>
      </c>
      <c r="S74" s="13">
        <f>IF(OR($A74="",$J74=""),"",IFERROR($J74*Assumptions!$J$10,""))</f>
        <v/>
      </c>
      <c r="T74" s="13">
        <f>IF(OR($A74="",$K74=""),"",IFERROR($K74*(1+Assumptions!$J$11),""))</f>
        <v/>
      </c>
      <c r="U74" s="13">
        <f>IF($A74="","",IF(COUNT($R74:$T74)=0,"",SUM($R74:$T74)))</f>
        <v/>
      </c>
      <c r="V74" s="24">
        <f>IF($A74="","",IF(COUNTBLANK($B74:$L74)&gt;0,"Check inputs",IF(OR($M74="",$N74="",$O74="",$P74="",$Q74="",Assumptions!$J$10="",Assumptions!$J$11="",Assumptions!$J$12=""),"Check assumptions",IF($Q74&lt;=0,"Check assumptions",IF($U74&gt;=Assumptions!$J$12,"Review fee","Ready to review")))))</f>
        <v/>
      </c>
    </row>
    <row r="75">
      <c r="A75" s="15" t="n"/>
      <c r="B75" s="15" t="n"/>
      <c r="C75" s="15" t="n"/>
      <c r="D75" s="30" t="n"/>
      <c r="E75" s="15" t="n"/>
      <c r="F75" s="17" t="n"/>
      <c r="G75" s="15" t="n"/>
      <c r="H75" s="17" t="n"/>
      <c r="I75" s="17" t="n"/>
      <c r="J75" s="31" t="n"/>
      <c r="K75" s="19" t="n"/>
      <c r="L75" s="20" t="n"/>
      <c r="M75" s="21">
        <f>IF(OR($A75="",$E75="",$F75="",$G75=""),"",IFERROR((VLOOKUP($E75,Assumptions!$A$5:$G$9,2,FALSE)+($F75/1000)*VLOOKUP($E75,Assumptions!$A$5:$G$9,3,FALSE))*VLOOKUP($G75,Assumptions!$I$5:$J$7,2,FALSE),""))</f>
        <v/>
      </c>
      <c r="N75" s="21">
        <f>IF(OR($A75="",$E75="",$H75=""),"",IFERROR(MAX(0,$H75-VLOOKUP($E75,Assumptions!$A$5:$G$9,5,FALSE))*VLOOKUP($E75,Assumptions!$A$5:$G$9,6,FALSE),""))</f>
        <v/>
      </c>
      <c r="O75" s="21">
        <f>IF(OR($A75="",$E75="",$I75=""),"",IFERROR($I75*VLOOKUP($E75,Assumptions!$A$5:$G$9,7,FALSE),""))</f>
        <v/>
      </c>
      <c r="P75" s="21">
        <f>IF($A75="","",IF(COUNT($M75:$O75)=0,"",SUM($M75:$O75)))</f>
        <v/>
      </c>
      <c r="Q75" s="10">
        <f>IF(OR($A75="",$E75=""),"",IFERROR(VLOOKUP($E75,Assumptions!$A$5:$G$9,4,FALSE),""))</f>
        <v/>
      </c>
      <c r="R75" s="10">
        <f>IF(OR($A75="",$P75="",$Q75=""),"",IFERROR($P75*$Q75,""))</f>
        <v/>
      </c>
      <c r="S75" s="10">
        <f>IF(OR($A75="",$J75=""),"",IFERROR($J75*Assumptions!$J$10,""))</f>
        <v/>
      </c>
      <c r="T75" s="10">
        <f>IF(OR($A75="",$K75=""),"",IFERROR($K75*(1+Assumptions!$J$11),""))</f>
        <v/>
      </c>
      <c r="U75" s="10">
        <f>IF($A75="","",IF(COUNT($R75:$T75)=0,"",SUM($R75:$T75)))</f>
        <v/>
      </c>
      <c r="V75" s="22">
        <f>IF($A75="","",IF(COUNTBLANK($B75:$L75)&gt;0,"Check inputs",IF(OR($M75="",$N75="",$O75="",$P75="",$Q75="",Assumptions!$J$10="",Assumptions!$J$11="",Assumptions!$J$12=""),"Check assumptions",IF($Q75&lt;=0,"Check assumptions",IF($U75&gt;=Assumptions!$J$12,"Review fee","Ready to review")))))</f>
        <v/>
      </c>
    </row>
    <row r="76">
      <c r="A76" s="15" t="n"/>
      <c r="B76" s="15" t="n"/>
      <c r="C76" s="15" t="n"/>
      <c r="D76" s="30" t="n"/>
      <c r="E76" s="15" t="n"/>
      <c r="F76" s="17" t="n"/>
      <c r="G76" s="15" t="n"/>
      <c r="H76" s="17" t="n"/>
      <c r="I76" s="17" t="n"/>
      <c r="J76" s="31" t="n"/>
      <c r="K76" s="19" t="n"/>
      <c r="L76" s="20" t="n"/>
      <c r="M76" s="23">
        <f>IF(OR($A76="",$E76="",$F76="",$G76=""),"",IFERROR((VLOOKUP($E76,Assumptions!$A$5:$G$9,2,FALSE)+($F76/1000)*VLOOKUP($E76,Assumptions!$A$5:$G$9,3,FALSE))*VLOOKUP($G76,Assumptions!$I$5:$J$7,2,FALSE),""))</f>
        <v/>
      </c>
      <c r="N76" s="23">
        <f>IF(OR($A76="",$E76="",$H76=""),"",IFERROR(MAX(0,$H76-VLOOKUP($E76,Assumptions!$A$5:$G$9,5,FALSE))*VLOOKUP($E76,Assumptions!$A$5:$G$9,6,FALSE),""))</f>
        <v/>
      </c>
      <c r="O76" s="23">
        <f>IF(OR($A76="",$E76="",$I76=""),"",IFERROR($I76*VLOOKUP($E76,Assumptions!$A$5:$G$9,7,FALSE),""))</f>
        <v/>
      </c>
      <c r="P76" s="23">
        <f>IF($A76="","",IF(COUNT($M76:$O76)=0,"",SUM($M76:$O76)))</f>
        <v/>
      </c>
      <c r="Q76" s="13">
        <f>IF(OR($A76="",$E76=""),"",IFERROR(VLOOKUP($E76,Assumptions!$A$5:$G$9,4,FALSE),""))</f>
        <v/>
      </c>
      <c r="R76" s="13">
        <f>IF(OR($A76="",$P76="",$Q76=""),"",IFERROR($P76*$Q76,""))</f>
        <v/>
      </c>
      <c r="S76" s="13">
        <f>IF(OR($A76="",$J76=""),"",IFERROR($J76*Assumptions!$J$10,""))</f>
        <v/>
      </c>
      <c r="T76" s="13">
        <f>IF(OR($A76="",$K76=""),"",IFERROR($K76*(1+Assumptions!$J$11),""))</f>
        <v/>
      </c>
      <c r="U76" s="13">
        <f>IF($A76="","",IF(COUNT($R76:$T76)=0,"",SUM($R76:$T76)))</f>
        <v/>
      </c>
      <c r="V76" s="24">
        <f>IF($A76="","",IF(COUNTBLANK($B76:$L76)&gt;0,"Check inputs",IF(OR($M76="",$N76="",$O76="",$P76="",$Q76="",Assumptions!$J$10="",Assumptions!$J$11="",Assumptions!$J$12=""),"Check assumptions",IF($Q76&lt;=0,"Check assumptions",IF($U76&gt;=Assumptions!$J$12,"Review fee","Ready to review")))))</f>
        <v/>
      </c>
    </row>
    <row r="77">
      <c r="A77" s="15" t="n"/>
      <c r="B77" s="15" t="n"/>
      <c r="C77" s="15" t="n"/>
      <c r="D77" s="30" t="n"/>
      <c r="E77" s="15" t="n"/>
      <c r="F77" s="17" t="n"/>
      <c r="G77" s="15" t="n"/>
      <c r="H77" s="17" t="n"/>
      <c r="I77" s="17" t="n"/>
      <c r="J77" s="31" t="n"/>
      <c r="K77" s="19" t="n"/>
      <c r="L77" s="20" t="n"/>
      <c r="M77" s="21">
        <f>IF(OR($A77="",$E77="",$F77="",$G77=""),"",IFERROR((VLOOKUP($E77,Assumptions!$A$5:$G$9,2,FALSE)+($F77/1000)*VLOOKUP($E77,Assumptions!$A$5:$G$9,3,FALSE))*VLOOKUP($G77,Assumptions!$I$5:$J$7,2,FALSE),""))</f>
        <v/>
      </c>
      <c r="N77" s="21">
        <f>IF(OR($A77="",$E77="",$H77=""),"",IFERROR(MAX(0,$H77-VLOOKUP($E77,Assumptions!$A$5:$G$9,5,FALSE))*VLOOKUP($E77,Assumptions!$A$5:$G$9,6,FALSE),""))</f>
        <v/>
      </c>
      <c r="O77" s="21">
        <f>IF(OR($A77="",$E77="",$I77=""),"",IFERROR($I77*VLOOKUP($E77,Assumptions!$A$5:$G$9,7,FALSE),""))</f>
        <v/>
      </c>
      <c r="P77" s="21">
        <f>IF($A77="","",IF(COUNT($M77:$O77)=0,"",SUM($M77:$O77)))</f>
        <v/>
      </c>
      <c r="Q77" s="10">
        <f>IF(OR($A77="",$E77=""),"",IFERROR(VLOOKUP($E77,Assumptions!$A$5:$G$9,4,FALSE),""))</f>
        <v/>
      </c>
      <c r="R77" s="10">
        <f>IF(OR($A77="",$P77="",$Q77=""),"",IFERROR($P77*$Q77,""))</f>
        <v/>
      </c>
      <c r="S77" s="10">
        <f>IF(OR($A77="",$J77=""),"",IFERROR($J77*Assumptions!$J$10,""))</f>
        <v/>
      </c>
      <c r="T77" s="10">
        <f>IF(OR($A77="",$K77=""),"",IFERROR($K77*(1+Assumptions!$J$11),""))</f>
        <v/>
      </c>
      <c r="U77" s="10">
        <f>IF($A77="","",IF(COUNT($R77:$T77)=0,"",SUM($R77:$T77)))</f>
        <v/>
      </c>
      <c r="V77" s="22">
        <f>IF($A77="","",IF(COUNTBLANK($B77:$L77)&gt;0,"Check inputs",IF(OR($M77="",$N77="",$O77="",$P77="",$Q77="",Assumptions!$J$10="",Assumptions!$J$11="",Assumptions!$J$12=""),"Check assumptions",IF($Q77&lt;=0,"Check assumptions",IF($U77&gt;=Assumptions!$J$12,"Review fee","Ready to review")))))</f>
        <v/>
      </c>
    </row>
    <row r="78">
      <c r="A78" s="15" t="n"/>
      <c r="B78" s="15" t="n"/>
      <c r="C78" s="15" t="n"/>
      <c r="D78" s="30" t="n"/>
      <c r="E78" s="15" t="n"/>
      <c r="F78" s="17" t="n"/>
      <c r="G78" s="15" t="n"/>
      <c r="H78" s="17" t="n"/>
      <c r="I78" s="17" t="n"/>
      <c r="J78" s="31" t="n"/>
      <c r="K78" s="19" t="n"/>
      <c r="L78" s="20" t="n"/>
      <c r="M78" s="23">
        <f>IF(OR($A78="",$E78="",$F78="",$G78=""),"",IFERROR((VLOOKUP($E78,Assumptions!$A$5:$G$9,2,FALSE)+($F78/1000)*VLOOKUP($E78,Assumptions!$A$5:$G$9,3,FALSE))*VLOOKUP($G78,Assumptions!$I$5:$J$7,2,FALSE),""))</f>
        <v/>
      </c>
      <c r="N78" s="23">
        <f>IF(OR($A78="",$E78="",$H78=""),"",IFERROR(MAX(0,$H78-VLOOKUP($E78,Assumptions!$A$5:$G$9,5,FALSE))*VLOOKUP($E78,Assumptions!$A$5:$G$9,6,FALSE),""))</f>
        <v/>
      </c>
      <c r="O78" s="23">
        <f>IF(OR($A78="",$E78="",$I78=""),"",IFERROR($I78*VLOOKUP($E78,Assumptions!$A$5:$G$9,7,FALSE),""))</f>
        <v/>
      </c>
      <c r="P78" s="23">
        <f>IF($A78="","",IF(COUNT($M78:$O78)=0,"",SUM($M78:$O78)))</f>
        <v/>
      </c>
      <c r="Q78" s="13">
        <f>IF(OR($A78="",$E78=""),"",IFERROR(VLOOKUP($E78,Assumptions!$A$5:$G$9,4,FALSE),""))</f>
        <v/>
      </c>
      <c r="R78" s="13">
        <f>IF(OR($A78="",$P78="",$Q78=""),"",IFERROR($P78*$Q78,""))</f>
        <v/>
      </c>
      <c r="S78" s="13">
        <f>IF(OR($A78="",$J78=""),"",IFERROR($J78*Assumptions!$J$10,""))</f>
        <v/>
      </c>
      <c r="T78" s="13">
        <f>IF(OR($A78="",$K78=""),"",IFERROR($K78*(1+Assumptions!$J$11),""))</f>
        <v/>
      </c>
      <c r="U78" s="13">
        <f>IF($A78="","",IF(COUNT($R78:$T78)=0,"",SUM($R78:$T78)))</f>
        <v/>
      </c>
      <c r="V78" s="24">
        <f>IF($A78="","",IF(COUNTBLANK($B78:$L78)&gt;0,"Check inputs",IF(OR($M78="",$N78="",$O78="",$P78="",$Q78="",Assumptions!$J$10="",Assumptions!$J$11="",Assumptions!$J$12=""),"Check assumptions",IF($Q78&lt;=0,"Check assumptions",IF($U78&gt;=Assumptions!$J$12,"Review fee","Ready to review")))))</f>
        <v/>
      </c>
    </row>
    <row r="79">
      <c r="A79" s="15" t="n"/>
      <c r="B79" s="15" t="n"/>
      <c r="C79" s="15" t="n"/>
      <c r="D79" s="30" t="n"/>
      <c r="E79" s="15" t="n"/>
      <c r="F79" s="17" t="n"/>
      <c r="G79" s="15" t="n"/>
      <c r="H79" s="17" t="n"/>
      <c r="I79" s="17" t="n"/>
      <c r="J79" s="31" t="n"/>
      <c r="K79" s="19" t="n"/>
      <c r="L79" s="20" t="n"/>
      <c r="M79" s="21">
        <f>IF(OR($A79="",$E79="",$F79="",$G79=""),"",IFERROR((VLOOKUP($E79,Assumptions!$A$5:$G$9,2,FALSE)+($F79/1000)*VLOOKUP($E79,Assumptions!$A$5:$G$9,3,FALSE))*VLOOKUP($G79,Assumptions!$I$5:$J$7,2,FALSE),""))</f>
        <v/>
      </c>
      <c r="N79" s="21">
        <f>IF(OR($A79="",$E79="",$H79=""),"",IFERROR(MAX(0,$H79-VLOOKUP($E79,Assumptions!$A$5:$G$9,5,FALSE))*VLOOKUP($E79,Assumptions!$A$5:$G$9,6,FALSE),""))</f>
        <v/>
      </c>
      <c r="O79" s="21">
        <f>IF(OR($A79="",$E79="",$I79=""),"",IFERROR($I79*VLOOKUP($E79,Assumptions!$A$5:$G$9,7,FALSE),""))</f>
        <v/>
      </c>
      <c r="P79" s="21">
        <f>IF($A79="","",IF(COUNT($M79:$O79)=0,"",SUM($M79:$O79)))</f>
        <v/>
      </c>
      <c r="Q79" s="10">
        <f>IF(OR($A79="",$E79=""),"",IFERROR(VLOOKUP($E79,Assumptions!$A$5:$G$9,4,FALSE),""))</f>
        <v/>
      </c>
      <c r="R79" s="10">
        <f>IF(OR($A79="",$P79="",$Q79=""),"",IFERROR($P79*$Q79,""))</f>
        <v/>
      </c>
      <c r="S79" s="10">
        <f>IF(OR($A79="",$J79=""),"",IFERROR($J79*Assumptions!$J$10,""))</f>
        <v/>
      </c>
      <c r="T79" s="10">
        <f>IF(OR($A79="",$K79=""),"",IFERROR($K79*(1+Assumptions!$J$11),""))</f>
        <v/>
      </c>
      <c r="U79" s="10">
        <f>IF($A79="","",IF(COUNT($R79:$T79)=0,"",SUM($R79:$T79)))</f>
        <v/>
      </c>
      <c r="V79" s="22">
        <f>IF($A79="","",IF(COUNTBLANK($B79:$L79)&gt;0,"Check inputs",IF(OR($M79="",$N79="",$O79="",$P79="",$Q79="",Assumptions!$J$10="",Assumptions!$J$11="",Assumptions!$J$12=""),"Check assumptions",IF($Q79&lt;=0,"Check assumptions",IF($U79&gt;=Assumptions!$J$12,"Review fee","Ready to review")))))</f>
        <v/>
      </c>
    </row>
    <row r="80">
      <c r="A80" s="15" t="n"/>
      <c r="B80" s="15" t="n"/>
      <c r="C80" s="15" t="n"/>
      <c r="D80" s="30" t="n"/>
      <c r="E80" s="15" t="n"/>
      <c r="F80" s="17" t="n"/>
      <c r="G80" s="15" t="n"/>
      <c r="H80" s="17" t="n"/>
      <c r="I80" s="17" t="n"/>
      <c r="J80" s="31" t="n"/>
      <c r="K80" s="19" t="n"/>
      <c r="L80" s="20" t="n"/>
      <c r="M80" s="23">
        <f>IF(OR($A80="",$E80="",$F80="",$G80=""),"",IFERROR((VLOOKUP($E80,Assumptions!$A$5:$G$9,2,FALSE)+($F80/1000)*VLOOKUP($E80,Assumptions!$A$5:$G$9,3,FALSE))*VLOOKUP($G80,Assumptions!$I$5:$J$7,2,FALSE),""))</f>
        <v/>
      </c>
      <c r="N80" s="23">
        <f>IF(OR($A80="",$E80="",$H80=""),"",IFERROR(MAX(0,$H80-VLOOKUP($E80,Assumptions!$A$5:$G$9,5,FALSE))*VLOOKUP($E80,Assumptions!$A$5:$G$9,6,FALSE),""))</f>
        <v/>
      </c>
      <c r="O80" s="23">
        <f>IF(OR($A80="",$E80="",$I80=""),"",IFERROR($I80*VLOOKUP($E80,Assumptions!$A$5:$G$9,7,FALSE),""))</f>
        <v/>
      </c>
      <c r="P80" s="23">
        <f>IF($A80="","",IF(COUNT($M80:$O80)=0,"",SUM($M80:$O80)))</f>
        <v/>
      </c>
      <c r="Q80" s="13">
        <f>IF(OR($A80="",$E80=""),"",IFERROR(VLOOKUP($E80,Assumptions!$A$5:$G$9,4,FALSE),""))</f>
        <v/>
      </c>
      <c r="R80" s="13">
        <f>IF(OR($A80="",$P80="",$Q80=""),"",IFERROR($P80*$Q80,""))</f>
        <v/>
      </c>
      <c r="S80" s="13">
        <f>IF(OR($A80="",$J80=""),"",IFERROR($J80*Assumptions!$J$10,""))</f>
        <v/>
      </c>
      <c r="T80" s="13">
        <f>IF(OR($A80="",$K80=""),"",IFERROR($K80*(1+Assumptions!$J$11),""))</f>
        <v/>
      </c>
      <c r="U80" s="13">
        <f>IF($A80="","",IF(COUNT($R80:$T80)=0,"",SUM($R80:$T80)))</f>
        <v/>
      </c>
      <c r="V80" s="24">
        <f>IF($A80="","",IF(COUNTBLANK($B80:$L80)&gt;0,"Check inputs",IF(OR($M80="",$N80="",$O80="",$P80="",$Q80="",Assumptions!$J$10="",Assumptions!$J$11="",Assumptions!$J$12=""),"Check assumptions",IF($Q80&lt;=0,"Check assumptions",IF($U80&gt;=Assumptions!$J$12,"Review fee","Ready to review")))))</f>
        <v/>
      </c>
    </row>
    <row r="81">
      <c r="A81" s="15" t="n"/>
      <c r="B81" s="15" t="n"/>
      <c r="C81" s="15" t="n"/>
      <c r="D81" s="30" t="n"/>
      <c r="E81" s="15" t="n"/>
      <c r="F81" s="17" t="n"/>
      <c r="G81" s="15" t="n"/>
      <c r="H81" s="17" t="n"/>
      <c r="I81" s="17" t="n"/>
      <c r="J81" s="31" t="n"/>
      <c r="K81" s="19" t="n"/>
      <c r="L81" s="20" t="n"/>
      <c r="M81" s="21">
        <f>IF(OR($A81="",$E81="",$F81="",$G81=""),"",IFERROR((VLOOKUP($E81,Assumptions!$A$5:$G$9,2,FALSE)+($F81/1000)*VLOOKUP($E81,Assumptions!$A$5:$G$9,3,FALSE))*VLOOKUP($G81,Assumptions!$I$5:$J$7,2,FALSE),""))</f>
        <v/>
      </c>
      <c r="N81" s="21">
        <f>IF(OR($A81="",$E81="",$H81=""),"",IFERROR(MAX(0,$H81-VLOOKUP($E81,Assumptions!$A$5:$G$9,5,FALSE))*VLOOKUP($E81,Assumptions!$A$5:$G$9,6,FALSE),""))</f>
        <v/>
      </c>
      <c r="O81" s="21">
        <f>IF(OR($A81="",$E81="",$I81=""),"",IFERROR($I81*VLOOKUP($E81,Assumptions!$A$5:$G$9,7,FALSE),""))</f>
        <v/>
      </c>
      <c r="P81" s="21">
        <f>IF($A81="","",IF(COUNT($M81:$O81)=0,"",SUM($M81:$O81)))</f>
        <v/>
      </c>
      <c r="Q81" s="10">
        <f>IF(OR($A81="",$E81=""),"",IFERROR(VLOOKUP($E81,Assumptions!$A$5:$G$9,4,FALSE),""))</f>
        <v/>
      </c>
      <c r="R81" s="10">
        <f>IF(OR($A81="",$P81="",$Q81=""),"",IFERROR($P81*$Q81,""))</f>
        <v/>
      </c>
      <c r="S81" s="10">
        <f>IF(OR($A81="",$J81=""),"",IFERROR($J81*Assumptions!$J$10,""))</f>
        <v/>
      </c>
      <c r="T81" s="10">
        <f>IF(OR($A81="",$K81=""),"",IFERROR($K81*(1+Assumptions!$J$11),""))</f>
        <v/>
      </c>
      <c r="U81" s="10">
        <f>IF($A81="","",IF(COUNT($R81:$T81)=0,"",SUM($R81:$T81)))</f>
        <v/>
      </c>
      <c r="V81" s="22">
        <f>IF($A81="","",IF(COUNTBLANK($B81:$L81)&gt;0,"Check inputs",IF(OR($M81="",$N81="",$O81="",$P81="",$Q81="",Assumptions!$J$10="",Assumptions!$J$11="",Assumptions!$J$12=""),"Check assumptions",IF($Q81&lt;=0,"Check assumptions",IF($U81&gt;=Assumptions!$J$12,"Review fee","Ready to review")))))</f>
        <v/>
      </c>
    </row>
    <row r="82">
      <c r="A82" s="15" t="n"/>
      <c r="B82" s="15" t="n"/>
      <c r="C82" s="15" t="n"/>
      <c r="D82" s="30" t="n"/>
      <c r="E82" s="15" t="n"/>
      <c r="F82" s="17" t="n"/>
      <c r="G82" s="15" t="n"/>
      <c r="H82" s="17" t="n"/>
      <c r="I82" s="17" t="n"/>
      <c r="J82" s="31" t="n"/>
      <c r="K82" s="19" t="n"/>
      <c r="L82" s="20" t="n"/>
      <c r="M82" s="23">
        <f>IF(OR($A82="",$E82="",$F82="",$G82=""),"",IFERROR((VLOOKUP($E82,Assumptions!$A$5:$G$9,2,FALSE)+($F82/1000)*VLOOKUP($E82,Assumptions!$A$5:$G$9,3,FALSE))*VLOOKUP($G82,Assumptions!$I$5:$J$7,2,FALSE),""))</f>
        <v/>
      </c>
      <c r="N82" s="23">
        <f>IF(OR($A82="",$E82="",$H82=""),"",IFERROR(MAX(0,$H82-VLOOKUP($E82,Assumptions!$A$5:$G$9,5,FALSE))*VLOOKUP($E82,Assumptions!$A$5:$G$9,6,FALSE),""))</f>
        <v/>
      </c>
      <c r="O82" s="23">
        <f>IF(OR($A82="",$E82="",$I82=""),"",IFERROR($I82*VLOOKUP($E82,Assumptions!$A$5:$G$9,7,FALSE),""))</f>
        <v/>
      </c>
      <c r="P82" s="23">
        <f>IF($A82="","",IF(COUNT($M82:$O82)=0,"",SUM($M82:$O82)))</f>
        <v/>
      </c>
      <c r="Q82" s="13">
        <f>IF(OR($A82="",$E82=""),"",IFERROR(VLOOKUP($E82,Assumptions!$A$5:$G$9,4,FALSE),""))</f>
        <v/>
      </c>
      <c r="R82" s="13">
        <f>IF(OR($A82="",$P82="",$Q82=""),"",IFERROR($P82*$Q82,""))</f>
        <v/>
      </c>
      <c r="S82" s="13">
        <f>IF(OR($A82="",$J82=""),"",IFERROR($J82*Assumptions!$J$10,""))</f>
        <v/>
      </c>
      <c r="T82" s="13">
        <f>IF(OR($A82="",$K82=""),"",IFERROR($K82*(1+Assumptions!$J$11),""))</f>
        <v/>
      </c>
      <c r="U82" s="13">
        <f>IF($A82="","",IF(COUNT($R82:$T82)=0,"",SUM($R82:$T82)))</f>
        <v/>
      </c>
      <c r="V82" s="24">
        <f>IF($A82="","",IF(COUNTBLANK($B82:$L82)&gt;0,"Check inputs",IF(OR($M82="",$N82="",$O82="",$P82="",$Q82="",Assumptions!$J$10="",Assumptions!$J$11="",Assumptions!$J$12=""),"Check assumptions",IF($Q82&lt;=0,"Check assumptions",IF($U82&gt;=Assumptions!$J$12,"Review fee","Ready to review")))))</f>
        <v/>
      </c>
    </row>
    <row r="83">
      <c r="A83" s="15" t="n"/>
      <c r="B83" s="15" t="n"/>
      <c r="C83" s="15" t="n"/>
      <c r="D83" s="30" t="n"/>
      <c r="E83" s="15" t="n"/>
      <c r="F83" s="17" t="n"/>
      <c r="G83" s="15" t="n"/>
      <c r="H83" s="17" t="n"/>
      <c r="I83" s="17" t="n"/>
      <c r="J83" s="31" t="n"/>
      <c r="K83" s="19" t="n"/>
      <c r="L83" s="20" t="n"/>
      <c r="M83" s="21">
        <f>IF(OR($A83="",$E83="",$F83="",$G83=""),"",IFERROR((VLOOKUP($E83,Assumptions!$A$5:$G$9,2,FALSE)+($F83/1000)*VLOOKUP($E83,Assumptions!$A$5:$G$9,3,FALSE))*VLOOKUP($G83,Assumptions!$I$5:$J$7,2,FALSE),""))</f>
        <v/>
      </c>
      <c r="N83" s="21">
        <f>IF(OR($A83="",$E83="",$H83=""),"",IFERROR(MAX(0,$H83-VLOOKUP($E83,Assumptions!$A$5:$G$9,5,FALSE))*VLOOKUP($E83,Assumptions!$A$5:$G$9,6,FALSE),""))</f>
        <v/>
      </c>
      <c r="O83" s="21">
        <f>IF(OR($A83="",$E83="",$I83=""),"",IFERROR($I83*VLOOKUP($E83,Assumptions!$A$5:$G$9,7,FALSE),""))</f>
        <v/>
      </c>
      <c r="P83" s="21">
        <f>IF($A83="","",IF(COUNT($M83:$O83)=0,"",SUM($M83:$O83)))</f>
        <v/>
      </c>
      <c r="Q83" s="10">
        <f>IF(OR($A83="",$E83=""),"",IFERROR(VLOOKUP($E83,Assumptions!$A$5:$G$9,4,FALSE),""))</f>
        <v/>
      </c>
      <c r="R83" s="10">
        <f>IF(OR($A83="",$P83="",$Q83=""),"",IFERROR($P83*$Q83,""))</f>
        <v/>
      </c>
      <c r="S83" s="10">
        <f>IF(OR($A83="",$J83=""),"",IFERROR($J83*Assumptions!$J$10,""))</f>
        <v/>
      </c>
      <c r="T83" s="10">
        <f>IF(OR($A83="",$K83=""),"",IFERROR($K83*(1+Assumptions!$J$11),""))</f>
        <v/>
      </c>
      <c r="U83" s="10">
        <f>IF($A83="","",IF(COUNT($R83:$T83)=0,"",SUM($R83:$T83)))</f>
        <v/>
      </c>
      <c r="V83" s="22">
        <f>IF($A83="","",IF(COUNTBLANK($B83:$L83)&gt;0,"Check inputs",IF(OR($M83="",$N83="",$O83="",$P83="",$Q83="",Assumptions!$J$10="",Assumptions!$J$11="",Assumptions!$J$12=""),"Check assumptions",IF($Q83&lt;=0,"Check assumptions",IF($U83&gt;=Assumptions!$J$12,"Review fee","Ready to review")))))</f>
        <v/>
      </c>
    </row>
    <row r="84">
      <c r="A84" s="15" t="n"/>
      <c r="B84" s="15" t="n"/>
      <c r="C84" s="15" t="n"/>
      <c r="D84" s="30" t="n"/>
      <c r="E84" s="15" t="n"/>
      <c r="F84" s="17" t="n"/>
      <c r="G84" s="15" t="n"/>
      <c r="H84" s="17" t="n"/>
      <c r="I84" s="17" t="n"/>
      <c r="J84" s="31" t="n"/>
      <c r="K84" s="19" t="n"/>
      <c r="L84" s="20" t="n"/>
      <c r="M84" s="23">
        <f>IF(OR($A84="",$E84="",$F84="",$G84=""),"",IFERROR((VLOOKUP($E84,Assumptions!$A$5:$G$9,2,FALSE)+($F84/1000)*VLOOKUP($E84,Assumptions!$A$5:$G$9,3,FALSE))*VLOOKUP($G84,Assumptions!$I$5:$J$7,2,FALSE),""))</f>
        <v/>
      </c>
      <c r="N84" s="23">
        <f>IF(OR($A84="",$E84="",$H84=""),"",IFERROR(MAX(0,$H84-VLOOKUP($E84,Assumptions!$A$5:$G$9,5,FALSE))*VLOOKUP($E84,Assumptions!$A$5:$G$9,6,FALSE),""))</f>
        <v/>
      </c>
      <c r="O84" s="23">
        <f>IF(OR($A84="",$E84="",$I84=""),"",IFERROR($I84*VLOOKUP($E84,Assumptions!$A$5:$G$9,7,FALSE),""))</f>
        <v/>
      </c>
      <c r="P84" s="23">
        <f>IF($A84="","",IF(COUNT($M84:$O84)=0,"",SUM($M84:$O84)))</f>
        <v/>
      </c>
      <c r="Q84" s="13">
        <f>IF(OR($A84="",$E84=""),"",IFERROR(VLOOKUP($E84,Assumptions!$A$5:$G$9,4,FALSE),""))</f>
        <v/>
      </c>
      <c r="R84" s="13">
        <f>IF(OR($A84="",$P84="",$Q84=""),"",IFERROR($P84*$Q84,""))</f>
        <v/>
      </c>
      <c r="S84" s="13">
        <f>IF(OR($A84="",$J84=""),"",IFERROR($J84*Assumptions!$J$10,""))</f>
        <v/>
      </c>
      <c r="T84" s="13">
        <f>IF(OR($A84="",$K84=""),"",IFERROR($K84*(1+Assumptions!$J$11),""))</f>
        <v/>
      </c>
      <c r="U84" s="13">
        <f>IF($A84="","",IF(COUNT($R84:$T84)=0,"",SUM($R84:$T84)))</f>
        <v/>
      </c>
      <c r="V84" s="24">
        <f>IF($A84="","",IF(COUNTBLANK($B84:$L84)&gt;0,"Check inputs",IF(OR($M84="",$N84="",$O84="",$P84="",$Q84="",Assumptions!$J$10="",Assumptions!$J$11="",Assumptions!$J$12=""),"Check assumptions",IF($Q84&lt;=0,"Check assumptions",IF($U84&gt;=Assumptions!$J$12,"Review fee","Ready to review")))))</f>
        <v/>
      </c>
    </row>
    <row r="85">
      <c r="A85" s="15" t="n"/>
      <c r="B85" s="15" t="n"/>
      <c r="C85" s="15" t="n"/>
      <c r="D85" s="30" t="n"/>
      <c r="E85" s="15" t="n"/>
      <c r="F85" s="17" t="n"/>
      <c r="G85" s="15" t="n"/>
      <c r="H85" s="17" t="n"/>
      <c r="I85" s="17" t="n"/>
      <c r="J85" s="31" t="n"/>
      <c r="K85" s="19" t="n"/>
      <c r="L85" s="20" t="n"/>
      <c r="M85" s="21">
        <f>IF(OR($A85="",$E85="",$F85="",$G85=""),"",IFERROR((VLOOKUP($E85,Assumptions!$A$5:$G$9,2,FALSE)+($F85/1000)*VLOOKUP($E85,Assumptions!$A$5:$G$9,3,FALSE))*VLOOKUP($G85,Assumptions!$I$5:$J$7,2,FALSE),""))</f>
        <v/>
      </c>
      <c r="N85" s="21">
        <f>IF(OR($A85="",$E85="",$H85=""),"",IFERROR(MAX(0,$H85-VLOOKUP($E85,Assumptions!$A$5:$G$9,5,FALSE))*VLOOKUP($E85,Assumptions!$A$5:$G$9,6,FALSE),""))</f>
        <v/>
      </c>
      <c r="O85" s="21">
        <f>IF(OR($A85="",$E85="",$I85=""),"",IFERROR($I85*VLOOKUP($E85,Assumptions!$A$5:$G$9,7,FALSE),""))</f>
        <v/>
      </c>
      <c r="P85" s="21">
        <f>IF($A85="","",IF(COUNT($M85:$O85)=0,"",SUM($M85:$O85)))</f>
        <v/>
      </c>
      <c r="Q85" s="10">
        <f>IF(OR($A85="",$E85=""),"",IFERROR(VLOOKUP($E85,Assumptions!$A$5:$G$9,4,FALSE),""))</f>
        <v/>
      </c>
      <c r="R85" s="10">
        <f>IF(OR($A85="",$P85="",$Q85=""),"",IFERROR($P85*$Q85,""))</f>
        <v/>
      </c>
      <c r="S85" s="10">
        <f>IF(OR($A85="",$J85=""),"",IFERROR($J85*Assumptions!$J$10,""))</f>
        <v/>
      </c>
      <c r="T85" s="10">
        <f>IF(OR($A85="",$K85=""),"",IFERROR($K85*(1+Assumptions!$J$11),""))</f>
        <v/>
      </c>
      <c r="U85" s="10">
        <f>IF($A85="","",IF(COUNT($R85:$T85)=0,"",SUM($R85:$T85)))</f>
        <v/>
      </c>
      <c r="V85" s="22">
        <f>IF($A85="","",IF(COUNTBLANK($B85:$L85)&gt;0,"Check inputs",IF(OR($M85="",$N85="",$O85="",$P85="",$Q85="",Assumptions!$J$10="",Assumptions!$J$11="",Assumptions!$J$12=""),"Check assumptions",IF($Q85&lt;=0,"Check assumptions",IF($U85&gt;=Assumptions!$J$12,"Review fee","Ready to review")))))</f>
        <v/>
      </c>
    </row>
    <row r="86">
      <c r="A86" s="15" t="n"/>
      <c r="B86" s="15" t="n"/>
      <c r="C86" s="15" t="n"/>
      <c r="D86" s="30" t="n"/>
      <c r="E86" s="15" t="n"/>
      <c r="F86" s="17" t="n"/>
      <c r="G86" s="15" t="n"/>
      <c r="H86" s="17" t="n"/>
      <c r="I86" s="17" t="n"/>
      <c r="J86" s="31" t="n"/>
      <c r="K86" s="19" t="n"/>
      <c r="L86" s="20" t="n"/>
      <c r="M86" s="23">
        <f>IF(OR($A86="",$E86="",$F86="",$G86=""),"",IFERROR((VLOOKUP($E86,Assumptions!$A$5:$G$9,2,FALSE)+($F86/1000)*VLOOKUP($E86,Assumptions!$A$5:$G$9,3,FALSE))*VLOOKUP($G86,Assumptions!$I$5:$J$7,2,FALSE),""))</f>
        <v/>
      </c>
      <c r="N86" s="23">
        <f>IF(OR($A86="",$E86="",$H86=""),"",IFERROR(MAX(0,$H86-VLOOKUP($E86,Assumptions!$A$5:$G$9,5,FALSE))*VLOOKUP($E86,Assumptions!$A$5:$G$9,6,FALSE),""))</f>
        <v/>
      </c>
      <c r="O86" s="23">
        <f>IF(OR($A86="",$E86="",$I86=""),"",IFERROR($I86*VLOOKUP($E86,Assumptions!$A$5:$G$9,7,FALSE),""))</f>
        <v/>
      </c>
      <c r="P86" s="23">
        <f>IF($A86="","",IF(COUNT($M86:$O86)=0,"",SUM($M86:$O86)))</f>
        <v/>
      </c>
      <c r="Q86" s="13">
        <f>IF(OR($A86="",$E86=""),"",IFERROR(VLOOKUP($E86,Assumptions!$A$5:$G$9,4,FALSE),""))</f>
        <v/>
      </c>
      <c r="R86" s="13">
        <f>IF(OR($A86="",$P86="",$Q86=""),"",IFERROR($P86*$Q86,""))</f>
        <v/>
      </c>
      <c r="S86" s="13">
        <f>IF(OR($A86="",$J86=""),"",IFERROR($J86*Assumptions!$J$10,""))</f>
        <v/>
      </c>
      <c r="T86" s="13">
        <f>IF(OR($A86="",$K86=""),"",IFERROR($K86*(1+Assumptions!$J$11),""))</f>
        <v/>
      </c>
      <c r="U86" s="13">
        <f>IF($A86="","",IF(COUNT($R86:$T86)=0,"",SUM($R86:$T86)))</f>
        <v/>
      </c>
      <c r="V86" s="24">
        <f>IF($A86="","",IF(COUNTBLANK($B86:$L86)&gt;0,"Check inputs",IF(OR($M86="",$N86="",$O86="",$P86="",$Q86="",Assumptions!$J$10="",Assumptions!$J$11="",Assumptions!$J$12=""),"Check assumptions",IF($Q86&lt;=0,"Check assumptions",IF($U86&gt;=Assumptions!$J$12,"Review fee","Ready to review")))))</f>
        <v/>
      </c>
    </row>
    <row r="87">
      <c r="A87" s="15" t="n"/>
      <c r="B87" s="15" t="n"/>
      <c r="C87" s="15" t="n"/>
      <c r="D87" s="30" t="n"/>
      <c r="E87" s="15" t="n"/>
      <c r="F87" s="17" t="n"/>
      <c r="G87" s="15" t="n"/>
      <c r="H87" s="17" t="n"/>
      <c r="I87" s="17" t="n"/>
      <c r="J87" s="31" t="n"/>
      <c r="K87" s="19" t="n"/>
      <c r="L87" s="20" t="n"/>
      <c r="M87" s="21">
        <f>IF(OR($A87="",$E87="",$F87="",$G87=""),"",IFERROR((VLOOKUP($E87,Assumptions!$A$5:$G$9,2,FALSE)+($F87/1000)*VLOOKUP($E87,Assumptions!$A$5:$G$9,3,FALSE))*VLOOKUP($G87,Assumptions!$I$5:$J$7,2,FALSE),""))</f>
        <v/>
      </c>
      <c r="N87" s="21">
        <f>IF(OR($A87="",$E87="",$H87=""),"",IFERROR(MAX(0,$H87-VLOOKUP($E87,Assumptions!$A$5:$G$9,5,FALSE))*VLOOKUP($E87,Assumptions!$A$5:$G$9,6,FALSE),""))</f>
        <v/>
      </c>
      <c r="O87" s="21">
        <f>IF(OR($A87="",$E87="",$I87=""),"",IFERROR($I87*VLOOKUP($E87,Assumptions!$A$5:$G$9,7,FALSE),""))</f>
        <v/>
      </c>
      <c r="P87" s="21">
        <f>IF($A87="","",IF(COUNT($M87:$O87)=0,"",SUM($M87:$O87)))</f>
        <v/>
      </c>
      <c r="Q87" s="10">
        <f>IF(OR($A87="",$E87=""),"",IFERROR(VLOOKUP($E87,Assumptions!$A$5:$G$9,4,FALSE),""))</f>
        <v/>
      </c>
      <c r="R87" s="10">
        <f>IF(OR($A87="",$P87="",$Q87=""),"",IFERROR($P87*$Q87,""))</f>
        <v/>
      </c>
      <c r="S87" s="10">
        <f>IF(OR($A87="",$J87=""),"",IFERROR($J87*Assumptions!$J$10,""))</f>
        <v/>
      </c>
      <c r="T87" s="10">
        <f>IF(OR($A87="",$K87=""),"",IFERROR($K87*(1+Assumptions!$J$11),""))</f>
        <v/>
      </c>
      <c r="U87" s="10">
        <f>IF($A87="","",IF(COUNT($R87:$T87)=0,"",SUM($R87:$T87)))</f>
        <v/>
      </c>
      <c r="V87" s="22">
        <f>IF($A87="","",IF(COUNTBLANK($B87:$L87)&gt;0,"Check inputs",IF(OR($M87="",$N87="",$O87="",$P87="",$Q87="",Assumptions!$J$10="",Assumptions!$J$11="",Assumptions!$J$12=""),"Check assumptions",IF($Q87&lt;=0,"Check assumptions",IF($U87&gt;=Assumptions!$J$12,"Review fee","Ready to review")))))</f>
        <v/>
      </c>
    </row>
    <row r="88">
      <c r="A88" s="15" t="n"/>
      <c r="B88" s="15" t="n"/>
      <c r="C88" s="15" t="n"/>
      <c r="D88" s="30" t="n"/>
      <c r="E88" s="15" t="n"/>
      <c r="F88" s="17" t="n"/>
      <c r="G88" s="15" t="n"/>
      <c r="H88" s="17" t="n"/>
      <c r="I88" s="17" t="n"/>
      <c r="J88" s="31" t="n"/>
      <c r="K88" s="19" t="n"/>
      <c r="L88" s="20" t="n"/>
      <c r="M88" s="23">
        <f>IF(OR($A88="",$E88="",$F88="",$G88=""),"",IFERROR((VLOOKUP($E88,Assumptions!$A$5:$G$9,2,FALSE)+($F88/1000)*VLOOKUP($E88,Assumptions!$A$5:$G$9,3,FALSE))*VLOOKUP($G88,Assumptions!$I$5:$J$7,2,FALSE),""))</f>
        <v/>
      </c>
      <c r="N88" s="23">
        <f>IF(OR($A88="",$E88="",$H88=""),"",IFERROR(MAX(0,$H88-VLOOKUP($E88,Assumptions!$A$5:$G$9,5,FALSE))*VLOOKUP($E88,Assumptions!$A$5:$G$9,6,FALSE),""))</f>
        <v/>
      </c>
      <c r="O88" s="23">
        <f>IF(OR($A88="",$E88="",$I88=""),"",IFERROR($I88*VLOOKUP($E88,Assumptions!$A$5:$G$9,7,FALSE),""))</f>
        <v/>
      </c>
      <c r="P88" s="23">
        <f>IF($A88="","",IF(COUNT($M88:$O88)=0,"",SUM($M88:$O88)))</f>
        <v/>
      </c>
      <c r="Q88" s="13">
        <f>IF(OR($A88="",$E88=""),"",IFERROR(VLOOKUP($E88,Assumptions!$A$5:$G$9,4,FALSE),""))</f>
        <v/>
      </c>
      <c r="R88" s="13">
        <f>IF(OR($A88="",$P88="",$Q88=""),"",IFERROR($P88*$Q88,""))</f>
        <v/>
      </c>
      <c r="S88" s="13">
        <f>IF(OR($A88="",$J88=""),"",IFERROR($J88*Assumptions!$J$10,""))</f>
        <v/>
      </c>
      <c r="T88" s="13">
        <f>IF(OR($A88="",$K88=""),"",IFERROR($K88*(1+Assumptions!$J$11),""))</f>
        <v/>
      </c>
      <c r="U88" s="13">
        <f>IF($A88="","",IF(COUNT($R88:$T88)=0,"",SUM($R88:$T88)))</f>
        <v/>
      </c>
      <c r="V88" s="24">
        <f>IF($A88="","",IF(COUNTBLANK($B88:$L88)&gt;0,"Check inputs",IF(OR($M88="",$N88="",$O88="",$P88="",$Q88="",Assumptions!$J$10="",Assumptions!$J$11="",Assumptions!$J$12=""),"Check assumptions",IF($Q88&lt;=0,"Check assumptions",IF($U88&gt;=Assumptions!$J$12,"Review fee","Ready to review")))))</f>
        <v/>
      </c>
    </row>
    <row r="89">
      <c r="A89" s="15" t="n"/>
      <c r="B89" s="15" t="n"/>
      <c r="C89" s="15" t="n"/>
      <c r="D89" s="30" t="n"/>
      <c r="E89" s="15" t="n"/>
      <c r="F89" s="17" t="n"/>
      <c r="G89" s="15" t="n"/>
      <c r="H89" s="17" t="n"/>
      <c r="I89" s="17" t="n"/>
      <c r="J89" s="31" t="n"/>
      <c r="K89" s="19" t="n"/>
      <c r="L89" s="20" t="n"/>
      <c r="M89" s="21">
        <f>IF(OR($A89="",$E89="",$F89="",$G89=""),"",IFERROR((VLOOKUP($E89,Assumptions!$A$5:$G$9,2,FALSE)+($F89/1000)*VLOOKUP($E89,Assumptions!$A$5:$G$9,3,FALSE))*VLOOKUP($G89,Assumptions!$I$5:$J$7,2,FALSE),""))</f>
        <v/>
      </c>
      <c r="N89" s="21">
        <f>IF(OR($A89="",$E89="",$H89=""),"",IFERROR(MAX(0,$H89-VLOOKUP($E89,Assumptions!$A$5:$G$9,5,FALSE))*VLOOKUP($E89,Assumptions!$A$5:$G$9,6,FALSE),""))</f>
        <v/>
      </c>
      <c r="O89" s="21">
        <f>IF(OR($A89="",$E89="",$I89=""),"",IFERROR($I89*VLOOKUP($E89,Assumptions!$A$5:$G$9,7,FALSE),""))</f>
        <v/>
      </c>
      <c r="P89" s="21">
        <f>IF($A89="","",IF(COUNT($M89:$O89)=0,"",SUM($M89:$O89)))</f>
        <v/>
      </c>
      <c r="Q89" s="10">
        <f>IF(OR($A89="",$E89=""),"",IFERROR(VLOOKUP($E89,Assumptions!$A$5:$G$9,4,FALSE),""))</f>
        <v/>
      </c>
      <c r="R89" s="10">
        <f>IF(OR($A89="",$P89="",$Q89=""),"",IFERROR($P89*$Q89,""))</f>
        <v/>
      </c>
      <c r="S89" s="10">
        <f>IF(OR($A89="",$J89=""),"",IFERROR($J89*Assumptions!$J$10,""))</f>
        <v/>
      </c>
      <c r="T89" s="10">
        <f>IF(OR($A89="",$K89=""),"",IFERROR($K89*(1+Assumptions!$J$11),""))</f>
        <v/>
      </c>
      <c r="U89" s="10">
        <f>IF($A89="","",IF(COUNT($R89:$T89)=0,"",SUM($R89:$T89)))</f>
        <v/>
      </c>
      <c r="V89" s="22">
        <f>IF($A89="","",IF(COUNTBLANK($B89:$L89)&gt;0,"Check inputs",IF(OR($M89="",$N89="",$O89="",$P89="",$Q89="",Assumptions!$J$10="",Assumptions!$J$11="",Assumptions!$J$12=""),"Check assumptions",IF($Q89&lt;=0,"Check assumptions",IF($U89&gt;=Assumptions!$J$12,"Review fee","Ready to review")))))</f>
        <v/>
      </c>
    </row>
    <row r="90">
      <c r="A90" s="15" t="n"/>
      <c r="B90" s="15" t="n"/>
      <c r="C90" s="15" t="n"/>
      <c r="D90" s="30" t="n"/>
      <c r="E90" s="15" t="n"/>
      <c r="F90" s="17" t="n"/>
      <c r="G90" s="15" t="n"/>
      <c r="H90" s="17" t="n"/>
      <c r="I90" s="17" t="n"/>
      <c r="J90" s="31" t="n"/>
      <c r="K90" s="19" t="n"/>
      <c r="L90" s="20" t="n"/>
      <c r="M90" s="23">
        <f>IF(OR($A90="",$E90="",$F90="",$G90=""),"",IFERROR((VLOOKUP($E90,Assumptions!$A$5:$G$9,2,FALSE)+($F90/1000)*VLOOKUP($E90,Assumptions!$A$5:$G$9,3,FALSE))*VLOOKUP($G90,Assumptions!$I$5:$J$7,2,FALSE),""))</f>
        <v/>
      </c>
      <c r="N90" s="23">
        <f>IF(OR($A90="",$E90="",$H90=""),"",IFERROR(MAX(0,$H90-VLOOKUP($E90,Assumptions!$A$5:$G$9,5,FALSE))*VLOOKUP($E90,Assumptions!$A$5:$G$9,6,FALSE),""))</f>
        <v/>
      </c>
      <c r="O90" s="23">
        <f>IF(OR($A90="",$E90="",$I90=""),"",IFERROR($I90*VLOOKUP($E90,Assumptions!$A$5:$G$9,7,FALSE),""))</f>
        <v/>
      </c>
      <c r="P90" s="23">
        <f>IF($A90="","",IF(COUNT($M90:$O90)=0,"",SUM($M90:$O90)))</f>
        <v/>
      </c>
      <c r="Q90" s="13">
        <f>IF(OR($A90="",$E90=""),"",IFERROR(VLOOKUP($E90,Assumptions!$A$5:$G$9,4,FALSE),""))</f>
        <v/>
      </c>
      <c r="R90" s="13">
        <f>IF(OR($A90="",$P90="",$Q90=""),"",IFERROR($P90*$Q90,""))</f>
        <v/>
      </c>
      <c r="S90" s="13">
        <f>IF(OR($A90="",$J90=""),"",IFERROR($J90*Assumptions!$J$10,""))</f>
        <v/>
      </c>
      <c r="T90" s="13">
        <f>IF(OR($A90="",$K90=""),"",IFERROR($K90*(1+Assumptions!$J$11),""))</f>
        <v/>
      </c>
      <c r="U90" s="13">
        <f>IF($A90="","",IF(COUNT($R90:$T90)=0,"",SUM($R90:$T90)))</f>
        <v/>
      </c>
      <c r="V90" s="24">
        <f>IF($A90="","",IF(COUNTBLANK($B90:$L90)&gt;0,"Check inputs",IF(OR($M90="",$N90="",$O90="",$P90="",$Q90="",Assumptions!$J$10="",Assumptions!$J$11="",Assumptions!$J$12=""),"Check assumptions",IF($Q90&lt;=0,"Check assumptions",IF($U90&gt;=Assumptions!$J$12,"Review fee","Ready to review")))))</f>
        <v/>
      </c>
    </row>
    <row r="91">
      <c r="A91" s="15" t="n"/>
      <c r="B91" s="15" t="n"/>
      <c r="C91" s="15" t="n"/>
      <c r="D91" s="30" t="n"/>
      <c r="E91" s="15" t="n"/>
      <c r="F91" s="17" t="n"/>
      <c r="G91" s="15" t="n"/>
      <c r="H91" s="17" t="n"/>
      <c r="I91" s="17" t="n"/>
      <c r="J91" s="31" t="n"/>
      <c r="K91" s="19" t="n"/>
      <c r="L91" s="20" t="n"/>
      <c r="M91" s="21">
        <f>IF(OR($A91="",$E91="",$F91="",$G91=""),"",IFERROR((VLOOKUP($E91,Assumptions!$A$5:$G$9,2,FALSE)+($F91/1000)*VLOOKUP($E91,Assumptions!$A$5:$G$9,3,FALSE))*VLOOKUP($G91,Assumptions!$I$5:$J$7,2,FALSE),""))</f>
        <v/>
      </c>
      <c r="N91" s="21">
        <f>IF(OR($A91="",$E91="",$H91=""),"",IFERROR(MAX(0,$H91-VLOOKUP($E91,Assumptions!$A$5:$G$9,5,FALSE))*VLOOKUP($E91,Assumptions!$A$5:$G$9,6,FALSE),""))</f>
        <v/>
      </c>
      <c r="O91" s="21">
        <f>IF(OR($A91="",$E91="",$I91=""),"",IFERROR($I91*VLOOKUP($E91,Assumptions!$A$5:$G$9,7,FALSE),""))</f>
        <v/>
      </c>
      <c r="P91" s="21">
        <f>IF($A91="","",IF(COUNT($M91:$O91)=0,"",SUM($M91:$O91)))</f>
        <v/>
      </c>
      <c r="Q91" s="10">
        <f>IF(OR($A91="",$E91=""),"",IFERROR(VLOOKUP($E91,Assumptions!$A$5:$G$9,4,FALSE),""))</f>
        <v/>
      </c>
      <c r="R91" s="10">
        <f>IF(OR($A91="",$P91="",$Q91=""),"",IFERROR($P91*$Q91,""))</f>
        <v/>
      </c>
      <c r="S91" s="10">
        <f>IF(OR($A91="",$J91=""),"",IFERROR($J91*Assumptions!$J$10,""))</f>
        <v/>
      </c>
      <c r="T91" s="10">
        <f>IF(OR($A91="",$K91=""),"",IFERROR($K91*(1+Assumptions!$J$11),""))</f>
        <v/>
      </c>
      <c r="U91" s="10">
        <f>IF($A91="","",IF(COUNT($R91:$T91)=0,"",SUM($R91:$T91)))</f>
        <v/>
      </c>
      <c r="V91" s="22">
        <f>IF($A91="","",IF(COUNTBLANK($B91:$L91)&gt;0,"Check inputs",IF(OR($M91="",$N91="",$O91="",$P91="",$Q91="",Assumptions!$J$10="",Assumptions!$J$11="",Assumptions!$J$12=""),"Check assumptions",IF($Q91&lt;=0,"Check assumptions",IF($U91&gt;=Assumptions!$J$12,"Review fee","Ready to review")))))</f>
        <v/>
      </c>
    </row>
    <row r="92">
      <c r="A92" s="15" t="n"/>
      <c r="B92" s="15" t="n"/>
      <c r="C92" s="15" t="n"/>
      <c r="D92" s="30" t="n"/>
      <c r="E92" s="15" t="n"/>
      <c r="F92" s="17" t="n"/>
      <c r="G92" s="15" t="n"/>
      <c r="H92" s="17" t="n"/>
      <c r="I92" s="17" t="n"/>
      <c r="J92" s="31" t="n"/>
      <c r="K92" s="19" t="n"/>
      <c r="L92" s="20" t="n"/>
      <c r="M92" s="23">
        <f>IF(OR($A92="",$E92="",$F92="",$G92=""),"",IFERROR((VLOOKUP($E92,Assumptions!$A$5:$G$9,2,FALSE)+($F92/1000)*VLOOKUP($E92,Assumptions!$A$5:$G$9,3,FALSE))*VLOOKUP($G92,Assumptions!$I$5:$J$7,2,FALSE),""))</f>
        <v/>
      </c>
      <c r="N92" s="23">
        <f>IF(OR($A92="",$E92="",$H92=""),"",IFERROR(MAX(0,$H92-VLOOKUP($E92,Assumptions!$A$5:$G$9,5,FALSE))*VLOOKUP($E92,Assumptions!$A$5:$G$9,6,FALSE),""))</f>
        <v/>
      </c>
      <c r="O92" s="23">
        <f>IF(OR($A92="",$E92="",$I92=""),"",IFERROR($I92*VLOOKUP($E92,Assumptions!$A$5:$G$9,7,FALSE),""))</f>
        <v/>
      </c>
      <c r="P92" s="23">
        <f>IF($A92="","",IF(COUNT($M92:$O92)=0,"",SUM($M92:$O92)))</f>
        <v/>
      </c>
      <c r="Q92" s="13">
        <f>IF(OR($A92="",$E92=""),"",IFERROR(VLOOKUP($E92,Assumptions!$A$5:$G$9,4,FALSE),""))</f>
        <v/>
      </c>
      <c r="R92" s="13">
        <f>IF(OR($A92="",$P92="",$Q92=""),"",IFERROR($P92*$Q92,""))</f>
        <v/>
      </c>
      <c r="S92" s="13">
        <f>IF(OR($A92="",$J92=""),"",IFERROR($J92*Assumptions!$J$10,""))</f>
        <v/>
      </c>
      <c r="T92" s="13">
        <f>IF(OR($A92="",$K92=""),"",IFERROR($K92*(1+Assumptions!$J$11),""))</f>
        <v/>
      </c>
      <c r="U92" s="13">
        <f>IF($A92="","",IF(COUNT($R92:$T92)=0,"",SUM($R92:$T92)))</f>
        <v/>
      </c>
      <c r="V92" s="24">
        <f>IF($A92="","",IF(COUNTBLANK($B92:$L92)&gt;0,"Check inputs",IF(OR($M92="",$N92="",$O92="",$P92="",$Q92="",Assumptions!$J$10="",Assumptions!$J$11="",Assumptions!$J$12=""),"Check assumptions",IF($Q92&lt;=0,"Check assumptions",IF($U92&gt;=Assumptions!$J$12,"Review fee","Ready to review")))))</f>
        <v/>
      </c>
    </row>
    <row r="93">
      <c r="A93" s="15" t="n"/>
      <c r="B93" s="15" t="n"/>
      <c r="C93" s="15" t="n"/>
      <c r="D93" s="30" t="n"/>
      <c r="E93" s="15" t="n"/>
      <c r="F93" s="17" t="n"/>
      <c r="G93" s="15" t="n"/>
      <c r="H93" s="17" t="n"/>
      <c r="I93" s="17" t="n"/>
      <c r="J93" s="31" t="n"/>
      <c r="K93" s="19" t="n"/>
      <c r="L93" s="20" t="n"/>
      <c r="M93" s="21">
        <f>IF(OR($A93="",$E93="",$F93="",$G93=""),"",IFERROR((VLOOKUP($E93,Assumptions!$A$5:$G$9,2,FALSE)+($F93/1000)*VLOOKUP($E93,Assumptions!$A$5:$G$9,3,FALSE))*VLOOKUP($G93,Assumptions!$I$5:$J$7,2,FALSE),""))</f>
        <v/>
      </c>
      <c r="N93" s="21">
        <f>IF(OR($A93="",$E93="",$H93=""),"",IFERROR(MAX(0,$H93-VLOOKUP($E93,Assumptions!$A$5:$G$9,5,FALSE))*VLOOKUP($E93,Assumptions!$A$5:$G$9,6,FALSE),""))</f>
        <v/>
      </c>
      <c r="O93" s="21">
        <f>IF(OR($A93="",$E93="",$I93=""),"",IFERROR($I93*VLOOKUP($E93,Assumptions!$A$5:$G$9,7,FALSE),""))</f>
        <v/>
      </c>
      <c r="P93" s="21">
        <f>IF($A93="","",IF(COUNT($M93:$O93)=0,"",SUM($M93:$O93)))</f>
        <v/>
      </c>
      <c r="Q93" s="10">
        <f>IF(OR($A93="",$E93=""),"",IFERROR(VLOOKUP($E93,Assumptions!$A$5:$G$9,4,FALSE),""))</f>
        <v/>
      </c>
      <c r="R93" s="10">
        <f>IF(OR($A93="",$P93="",$Q93=""),"",IFERROR($P93*$Q93,""))</f>
        <v/>
      </c>
      <c r="S93" s="10">
        <f>IF(OR($A93="",$J93=""),"",IFERROR($J93*Assumptions!$J$10,""))</f>
        <v/>
      </c>
      <c r="T93" s="10">
        <f>IF(OR($A93="",$K93=""),"",IFERROR($K93*(1+Assumptions!$J$11),""))</f>
        <v/>
      </c>
      <c r="U93" s="10">
        <f>IF($A93="","",IF(COUNT($R93:$T93)=0,"",SUM($R93:$T93)))</f>
        <v/>
      </c>
      <c r="V93" s="22">
        <f>IF($A93="","",IF(COUNTBLANK($B93:$L93)&gt;0,"Check inputs",IF(OR($M93="",$N93="",$O93="",$P93="",$Q93="",Assumptions!$J$10="",Assumptions!$J$11="",Assumptions!$J$12=""),"Check assumptions",IF($Q93&lt;=0,"Check assumptions",IF($U93&gt;=Assumptions!$J$12,"Review fee","Ready to review")))))</f>
        <v/>
      </c>
    </row>
    <row r="94">
      <c r="A94" s="15" t="n"/>
      <c r="B94" s="15" t="n"/>
      <c r="C94" s="15" t="n"/>
      <c r="D94" s="30" t="n"/>
      <c r="E94" s="15" t="n"/>
      <c r="F94" s="17" t="n"/>
      <c r="G94" s="15" t="n"/>
      <c r="H94" s="17" t="n"/>
      <c r="I94" s="17" t="n"/>
      <c r="J94" s="31" t="n"/>
      <c r="K94" s="19" t="n"/>
      <c r="L94" s="20" t="n"/>
      <c r="M94" s="23">
        <f>IF(OR($A94="",$E94="",$F94="",$G94=""),"",IFERROR((VLOOKUP($E94,Assumptions!$A$5:$G$9,2,FALSE)+($F94/1000)*VLOOKUP($E94,Assumptions!$A$5:$G$9,3,FALSE))*VLOOKUP($G94,Assumptions!$I$5:$J$7,2,FALSE),""))</f>
        <v/>
      </c>
      <c r="N94" s="23">
        <f>IF(OR($A94="",$E94="",$H94=""),"",IFERROR(MAX(0,$H94-VLOOKUP($E94,Assumptions!$A$5:$G$9,5,FALSE))*VLOOKUP($E94,Assumptions!$A$5:$G$9,6,FALSE),""))</f>
        <v/>
      </c>
      <c r="O94" s="23">
        <f>IF(OR($A94="",$E94="",$I94=""),"",IFERROR($I94*VLOOKUP($E94,Assumptions!$A$5:$G$9,7,FALSE),""))</f>
        <v/>
      </c>
      <c r="P94" s="23">
        <f>IF($A94="","",IF(COUNT($M94:$O94)=0,"",SUM($M94:$O94)))</f>
        <v/>
      </c>
      <c r="Q94" s="13">
        <f>IF(OR($A94="",$E94=""),"",IFERROR(VLOOKUP($E94,Assumptions!$A$5:$G$9,4,FALSE),""))</f>
        <v/>
      </c>
      <c r="R94" s="13">
        <f>IF(OR($A94="",$P94="",$Q94=""),"",IFERROR($P94*$Q94,""))</f>
        <v/>
      </c>
      <c r="S94" s="13">
        <f>IF(OR($A94="",$J94=""),"",IFERROR($J94*Assumptions!$J$10,""))</f>
        <v/>
      </c>
      <c r="T94" s="13">
        <f>IF(OR($A94="",$K94=""),"",IFERROR($K94*(1+Assumptions!$J$11),""))</f>
        <v/>
      </c>
      <c r="U94" s="13">
        <f>IF($A94="","",IF(COUNT($R94:$T94)=0,"",SUM($R94:$T94)))</f>
        <v/>
      </c>
      <c r="V94" s="24">
        <f>IF($A94="","",IF(COUNTBLANK($B94:$L94)&gt;0,"Check inputs",IF(OR($M94="",$N94="",$O94="",$P94="",$Q94="",Assumptions!$J$10="",Assumptions!$J$11="",Assumptions!$J$12=""),"Check assumptions",IF($Q94&lt;=0,"Check assumptions",IF($U94&gt;=Assumptions!$J$12,"Review fee","Ready to review")))))</f>
        <v/>
      </c>
    </row>
    <row r="95">
      <c r="A95" s="15" t="n"/>
      <c r="B95" s="15" t="n"/>
      <c r="C95" s="15" t="n"/>
      <c r="D95" s="30" t="n"/>
      <c r="E95" s="15" t="n"/>
      <c r="F95" s="17" t="n"/>
      <c r="G95" s="15" t="n"/>
      <c r="H95" s="17" t="n"/>
      <c r="I95" s="17" t="n"/>
      <c r="J95" s="31" t="n"/>
      <c r="K95" s="19" t="n"/>
      <c r="L95" s="20" t="n"/>
      <c r="M95" s="21">
        <f>IF(OR($A95="",$E95="",$F95="",$G95=""),"",IFERROR((VLOOKUP($E95,Assumptions!$A$5:$G$9,2,FALSE)+($F95/1000)*VLOOKUP($E95,Assumptions!$A$5:$G$9,3,FALSE))*VLOOKUP($G95,Assumptions!$I$5:$J$7,2,FALSE),""))</f>
        <v/>
      </c>
      <c r="N95" s="21">
        <f>IF(OR($A95="",$E95="",$H95=""),"",IFERROR(MAX(0,$H95-VLOOKUP($E95,Assumptions!$A$5:$G$9,5,FALSE))*VLOOKUP($E95,Assumptions!$A$5:$G$9,6,FALSE),""))</f>
        <v/>
      </c>
      <c r="O95" s="21">
        <f>IF(OR($A95="",$E95="",$I95=""),"",IFERROR($I95*VLOOKUP($E95,Assumptions!$A$5:$G$9,7,FALSE),""))</f>
        <v/>
      </c>
      <c r="P95" s="21">
        <f>IF($A95="","",IF(COUNT($M95:$O95)=0,"",SUM($M95:$O95)))</f>
        <v/>
      </c>
      <c r="Q95" s="10">
        <f>IF(OR($A95="",$E95=""),"",IFERROR(VLOOKUP($E95,Assumptions!$A$5:$G$9,4,FALSE),""))</f>
        <v/>
      </c>
      <c r="R95" s="10">
        <f>IF(OR($A95="",$P95="",$Q95=""),"",IFERROR($P95*$Q95,""))</f>
        <v/>
      </c>
      <c r="S95" s="10">
        <f>IF(OR($A95="",$J95=""),"",IFERROR($J95*Assumptions!$J$10,""))</f>
        <v/>
      </c>
      <c r="T95" s="10">
        <f>IF(OR($A95="",$K95=""),"",IFERROR($K95*(1+Assumptions!$J$11),""))</f>
        <v/>
      </c>
      <c r="U95" s="10">
        <f>IF($A95="","",IF(COUNT($R95:$T95)=0,"",SUM($R95:$T95)))</f>
        <v/>
      </c>
      <c r="V95" s="22">
        <f>IF($A95="","",IF(COUNTBLANK($B95:$L95)&gt;0,"Check inputs",IF(OR($M95="",$N95="",$O95="",$P95="",$Q95="",Assumptions!$J$10="",Assumptions!$J$11="",Assumptions!$J$12=""),"Check assumptions",IF($Q95&lt;=0,"Check assumptions",IF($U95&gt;=Assumptions!$J$12,"Review fee","Ready to review")))))</f>
        <v/>
      </c>
    </row>
    <row r="96">
      <c r="A96" s="15" t="n"/>
      <c r="B96" s="15" t="n"/>
      <c r="C96" s="15" t="n"/>
      <c r="D96" s="30" t="n"/>
      <c r="E96" s="15" t="n"/>
      <c r="F96" s="17" t="n"/>
      <c r="G96" s="15" t="n"/>
      <c r="H96" s="17" t="n"/>
      <c r="I96" s="17" t="n"/>
      <c r="J96" s="31" t="n"/>
      <c r="K96" s="19" t="n"/>
      <c r="L96" s="20" t="n"/>
      <c r="M96" s="23">
        <f>IF(OR($A96="",$E96="",$F96="",$G96=""),"",IFERROR((VLOOKUP($E96,Assumptions!$A$5:$G$9,2,FALSE)+($F96/1000)*VLOOKUP($E96,Assumptions!$A$5:$G$9,3,FALSE))*VLOOKUP($G96,Assumptions!$I$5:$J$7,2,FALSE),""))</f>
        <v/>
      </c>
      <c r="N96" s="23">
        <f>IF(OR($A96="",$E96="",$H96=""),"",IFERROR(MAX(0,$H96-VLOOKUP($E96,Assumptions!$A$5:$G$9,5,FALSE))*VLOOKUP($E96,Assumptions!$A$5:$G$9,6,FALSE),""))</f>
        <v/>
      </c>
      <c r="O96" s="23">
        <f>IF(OR($A96="",$E96="",$I96=""),"",IFERROR($I96*VLOOKUP($E96,Assumptions!$A$5:$G$9,7,FALSE),""))</f>
        <v/>
      </c>
      <c r="P96" s="23">
        <f>IF($A96="","",IF(COUNT($M96:$O96)=0,"",SUM($M96:$O96)))</f>
        <v/>
      </c>
      <c r="Q96" s="13">
        <f>IF(OR($A96="",$E96=""),"",IFERROR(VLOOKUP($E96,Assumptions!$A$5:$G$9,4,FALSE),""))</f>
        <v/>
      </c>
      <c r="R96" s="13">
        <f>IF(OR($A96="",$P96="",$Q96=""),"",IFERROR($P96*$Q96,""))</f>
        <v/>
      </c>
      <c r="S96" s="13">
        <f>IF(OR($A96="",$J96=""),"",IFERROR($J96*Assumptions!$J$10,""))</f>
        <v/>
      </c>
      <c r="T96" s="13">
        <f>IF(OR($A96="",$K96=""),"",IFERROR($K96*(1+Assumptions!$J$11),""))</f>
        <v/>
      </c>
      <c r="U96" s="13">
        <f>IF($A96="","",IF(COUNT($R96:$T96)=0,"",SUM($R96:$T96)))</f>
        <v/>
      </c>
      <c r="V96" s="24">
        <f>IF($A96="","",IF(COUNTBLANK($B96:$L96)&gt;0,"Check inputs",IF(OR($M96="",$N96="",$O96="",$P96="",$Q96="",Assumptions!$J$10="",Assumptions!$J$11="",Assumptions!$J$12=""),"Check assumptions",IF($Q96&lt;=0,"Check assumptions",IF($U96&gt;=Assumptions!$J$12,"Review fee","Ready to review")))))</f>
        <v/>
      </c>
    </row>
    <row r="97">
      <c r="A97" s="15" t="n"/>
      <c r="B97" s="15" t="n"/>
      <c r="C97" s="15" t="n"/>
      <c r="D97" s="30" t="n"/>
      <c r="E97" s="15" t="n"/>
      <c r="F97" s="17" t="n"/>
      <c r="G97" s="15" t="n"/>
      <c r="H97" s="17" t="n"/>
      <c r="I97" s="17" t="n"/>
      <c r="J97" s="31" t="n"/>
      <c r="K97" s="19" t="n"/>
      <c r="L97" s="20" t="n"/>
      <c r="M97" s="21">
        <f>IF(OR($A97="",$E97="",$F97="",$G97=""),"",IFERROR((VLOOKUP($E97,Assumptions!$A$5:$G$9,2,FALSE)+($F97/1000)*VLOOKUP($E97,Assumptions!$A$5:$G$9,3,FALSE))*VLOOKUP($G97,Assumptions!$I$5:$J$7,2,FALSE),""))</f>
        <v/>
      </c>
      <c r="N97" s="21">
        <f>IF(OR($A97="",$E97="",$H97=""),"",IFERROR(MAX(0,$H97-VLOOKUP($E97,Assumptions!$A$5:$G$9,5,FALSE))*VLOOKUP($E97,Assumptions!$A$5:$G$9,6,FALSE),""))</f>
        <v/>
      </c>
      <c r="O97" s="21">
        <f>IF(OR($A97="",$E97="",$I97=""),"",IFERROR($I97*VLOOKUP($E97,Assumptions!$A$5:$G$9,7,FALSE),""))</f>
        <v/>
      </c>
      <c r="P97" s="21">
        <f>IF($A97="","",IF(COUNT($M97:$O97)=0,"",SUM($M97:$O97)))</f>
        <v/>
      </c>
      <c r="Q97" s="10">
        <f>IF(OR($A97="",$E97=""),"",IFERROR(VLOOKUP($E97,Assumptions!$A$5:$G$9,4,FALSE),""))</f>
        <v/>
      </c>
      <c r="R97" s="10">
        <f>IF(OR($A97="",$P97="",$Q97=""),"",IFERROR($P97*$Q97,""))</f>
        <v/>
      </c>
      <c r="S97" s="10">
        <f>IF(OR($A97="",$J97=""),"",IFERROR($J97*Assumptions!$J$10,""))</f>
        <v/>
      </c>
      <c r="T97" s="10">
        <f>IF(OR($A97="",$K97=""),"",IFERROR($K97*(1+Assumptions!$J$11),""))</f>
        <v/>
      </c>
      <c r="U97" s="10">
        <f>IF($A97="","",IF(COUNT($R97:$T97)=0,"",SUM($R97:$T97)))</f>
        <v/>
      </c>
      <c r="V97" s="22">
        <f>IF($A97="","",IF(COUNTBLANK($B97:$L97)&gt;0,"Check inputs",IF(OR($M97="",$N97="",$O97="",$P97="",$Q97="",Assumptions!$J$10="",Assumptions!$J$11="",Assumptions!$J$12=""),"Check assumptions",IF($Q97&lt;=0,"Check assumptions",IF($U97&gt;=Assumptions!$J$12,"Review fee","Ready to review")))))</f>
        <v/>
      </c>
    </row>
    <row r="98">
      <c r="A98" s="15" t="n"/>
      <c r="B98" s="15" t="n"/>
      <c r="C98" s="15" t="n"/>
      <c r="D98" s="30" t="n"/>
      <c r="E98" s="15" t="n"/>
      <c r="F98" s="17" t="n"/>
      <c r="G98" s="15" t="n"/>
      <c r="H98" s="17" t="n"/>
      <c r="I98" s="17" t="n"/>
      <c r="J98" s="31" t="n"/>
      <c r="K98" s="19" t="n"/>
      <c r="L98" s="20" t="n"/>
      <c r="M98" s="23">
        <f>IF(OR($A98="",$E98="",$F98="",$G98=""),"",IFERROR((VLOOKUP($E98,Assumptions!$A$5:$G$9,2,FALSE)+($F98/1000)*VLOOKUP($E98,Assumptions!$A$5:$G$9,3,FALSE))*VLOOKUP($G98,Assumptions!$I$5:$J$7,2,FALSE),""))</f>
        <v/>
      </c>
      <c r="N98" s="23">
        <f>IF(OR($A98="",$E98="",$H98=""),"",IFERROR(MAX(0,$H98-VLOOKUP($E98,Assumptions!$A$5:$G$9,5,FALSE))*VLOOKUP($E98,Assumptions!$A$5:$G$9,6,FALSE),""))</f>
        <v/>
      </c>
      <c r="O98" s="23">
        <f>IF(OR($A98="",$E98="",$I98=""),"",IFERROR($I98*VLOOKUP($E98,Assumptions!$A$5:$G$9,7,FALSE),""))</f>
        <v/>
      </c>
      <c r="P98" s="23">
        <f>IF($A98="","",IF(COUNT($M98:$O98)=0,"",SUM($M98:$O98)))</f>
        <v/>
      </c>
      <c r="Q98" s="13">
        <f>IF(OR($A98="",$E98=""),"",IFERROR(VLOOKUP($E98,Assumptions!$A$5:$G$9,4,FALSE),""))</f>
        <v/>
      </c>
      <c r="R98" s="13">
        <f>IF(OR($A98="",$P98="",$Q98=""),"",IFERROR($P98*$Q98,""))</f>
        <v/>
      </c>
      <c r="S98" s="13">
        <f>IF(OR($A98="",$J98=""),"",IFERROR($J98*Assumptions!$J$10,""))</f>
        <v/>
      </c>
      <c r="T98" s="13">
        <f>IF(OR($A98="",$K98=""),"",IFERROR($K98*(1+Assumptions!$J$11),""))</f>
        <v/>
      </c>
      <c r="U98" s="13">
        <f>IF($A98="","",IF(COUNT($R98:$T98)=0,"",SUM($R98:$T98)))</f>
        <v/>
      </c>
      <c r="V98" s="24">
        <f>IF($A98="","",IF(COUNTBLANK($B98:$L98)&gt;0,"Check inputs",IF(OR($M98="",$N98="",$O98="",$P98="",$Q98="",Assumptions!$J$10="",Assumptions!$J$11="",Assumptions!$J$12=""),"Check assumptions",IF($Q98&lt;=0,"Check assumptions",IF($U98&gt;=Assumptions!$J$12,"Review fee","Ready to review")))))</f>
        <v/>
      </c>
    </row>
    <row r="99">
      <c r="A99" s="15" t="n"/>
      <c r="B99" s="15" t="n"/>
      <c r="C99" s="15" t="n"/>
      <c r="D99" s="30" t="n"/>
      <c r="E99" s="15" t="n"/>
      <c r="F99" s="17" t="n"/>
      <c r="G99" s="15" t="n"/>
      <c r="H99" s="17" t="n"/>
      <c r="I99" s="17" t="n"/>
      <c r="J99" s="31" t="n"/>
      <c r="K99" s="19" t="n"/>
      <c r="L99" s="20" t="n"/>
      <c r="M99" s="21">
        <f>IF(OR($A99="",$E99="",$F99="",$G99=""),"",IFERROR((VLOOKUP($E99,Assumptions!$A$5:$G$9,2,FALSE)+($F99/1000)*VLOOKUP($E99,Assumptions!$A$5:$G$9,3,FALSE))*VLOOKUP($G99,Assumptions!$I$5:$J$7,2,FALSE),""))</f>
        <v/>
      </c>
      <c r="N99" s="21">
        <f>IF(OR($A99="",$E99="",$H99=""),"",IFERROR(MAX(0,$H99-VLOOKUP($E99,Assumptions!$A$5:$G$9,5,FALSE))*VLOOKUP($E99,Assumptions!$A$5:$G$9,6,FALSE),""))</f>
        <v/>
      </c>
      <c r="O99" s="21">
        <f>IF(OR($A99="",$E99="",$I99=""),"",IFERROR($I99*VLOOKUP($E99,Assumptions!$A$5:$G$9,7,FALSE),""))</f>
        <v/>
      </c>
      <c r="P99" s="21">
        <f>IF($A99="","",IF(COUNT($M99:$O99)=0,"",SUM($M99:$O99)))</f>
        <v/>
      </c>
      <c r="Q99" s="10">
        <f>IF(OR($A99="",$E99=""),"",IFERROR(VLOOKUP($E99,Assumptions!$A$5:$G$9,4,FALSE),""))</f>
        <v/>
      </c>
      <c r="R99" s="10">
        <f>IF(OR($A99="",$P99="",$Q99=""),"",IFERROR($P99*$Q99,""))</f>
        <v/>
      </c>
      <c r="S99" s="10">
        <f>IF(OR($A99="",$J99=""),"",IFERROR($J99*Assumptions!$J$10,""))</f>
        <v/>
      </c>
      <c r="T99" s="10">
        <f>IF(OR($A99="",$K99=""),"",IFERROR($K99*(1+Assumptions!$J$11),""))</f>
        <v/>
      </c>
      <c r="U99" s="10">
        <f>IF($A99="","",IF(COUNT($R99:$T99)=0,"",SUM($R99:$T99)))</f>
        <v/>
      </c>
      <c r="V99" s="22">
        <f>IF($A99="","",IF(COUNTBLANK($B99:$L99)&gt;0,"Check inputs",IF(OR($M99="",$N99="",$O99="",$P99="",$Q99="",Assumptions!$J$10="",Assumptions!$J$11="",Assumptions!$J$12=""),"Check assumptions",IF($Q99&lt;=0,"Check assumptions",IF($U99&gt;=Assumptions!$J$12,"Review fee","Ready to review")))))</f>
        <v/>
      </c>
    </row>
    <row r="100">
      <c r="A100" s="15" t="n"/>
      <c r="B100" s="15" t="n"/>
      <c r="C100" s="15" t="n"/>
      <c r="D100" s="30" t="n"/>
      <c r="E100" s="15" t="n"/>
      <c r="F100" s="17" t="n"/>
      <c r="G100" s="15" t="n"/>
      <c r="H100" s="17" t="n"/>
      <c r="I100" s="17" t="n"/>
      <c r="J100" s="31" t="n"/>
      <c r="K100" s="19" t="n"/>
      <c r="L100" s="20" t="n"/>
      <c r="M100" s="23">
        <f>IF(OR($A100="",$E100="",$F100="",$G100=""),"",IFERROR((VLOOKUP($E100,Assumptions!$A$5:$G$9,2,FALSE)+($F100/1000)*VLOOKUP($E100,Assumptions!$A$5:$G$9,3,FALSE))*VLOOKUP($G100,Assumptions!$I$5:$J$7,2,FALSE),""))</f>
        <v/>
      </c>
      <c r="N100" s="23">
        <f>IF(OR($A100="",$E100="",$H100=""),"",IFERROR(MAX(0,$H100-VLOOKUP($E100,Assumptions!$A$5:$G$9,5,FALSE))*VLOOKUP($E100,Assumptions!$A$5:$G$9,6,FALSE),""))</f>
        <v/>
      </c>
      <c r="O100" s="23">
        <f>IF(OR($A100="",$E100="",$I100=""),"",IFERROR($I100*VLOOKUP($E100,Assumptions!$A$5:$G$9,7,FALSE),""))</f>
        <v/>
      </c>
      <c r="P100" s="23">
        <f>IF($A100="","",IF(COUNT($M100:$O100)=0,"",SUM($M100:$O100)))</f>
        <v/>
      </c>
      <c r="Q100" s="13">
        <f>IF(OR($A100="",$E100=""),"",IFERROR(VLOOKUP($E100,Assumptions!$A$5:$G$9,4,FALSE),""))</f>
        <v/>
      </c>
      <c r="R100" s="13">
        <f>IF(OR($A100="",$P100="",$Q100=""),"",IFERROR($P100*$Q100,""))</f>
        <v/>
      </c>
      <c r="S100" s="13">
        <f>IF(OR($A100="",$J100=""),"",IFERROR($J100*Assumptions!$J$10,""))</f>
        <v/>
      </c>
      <c r="T100" s="13">
        <f>IF(OR($A100="",$K100=""),"",IFERROR($K100*(1+Assumptions!$J$11),""))</f>
        <v/>
      </c>
      <c r="U100" s="13">
        <f>IF($A100="","",IF(COUNT($R100:$T100)=0,"",SUM($R100:$T100)))</f>
        <v/>
      </c>
      <c r="V100" s="24">
        <f>IF($A100="","",IF(COUNTBLANK($B100:$L100)&gt;0,"Check inputs",IF(OR($M100="",$N100="",$O100="",$P100="",$Q100="",Assumptions!$J$10="",Assumptions!$J$11="",Assumptions!$J$12=""),"Check assumptions",IF($Q100&lt;=0,"Check assumptions",IF($U100&gt;=Assumptions!$J$12,"Review fee","Ready to review")))))</f>
        <v/>
      </c>
    </row>
    <row r="101">
      <c r="A101" s="15" t="n"/>
      <c r="B101" s="15" t="n"/>
      <c r="C101" s="15" t="n"/>
      <c r="D101" s="30" t="n"/>
      <c r="E101" s="15" t="n"/>
      <c r="F101" s="17" t="n"/>
      <c r="G101" s="15" t="n"/>
      <c r="H101" s="17" t="n"/>
      <c r="I101" s="17" t="n"/>
      <c r="J101" s="31" t="n"/>
      <c r="K101" s="19" t="n"/>
      <c r="L101" s="20" t="n"/>
      <c r="M101" s="21">
        <f>IF(OR($A101="",$E101="",$F101="",$G101=""),"",IFERROR((VLOOKUP($E101,Assumptions!$A$5:$G$9,2,FALSE)+($F101/1000)*VLOOKUP($E101,Assumptions!$A$5:$G$9,3,FALSE))*VLOOKUP($G101,Assumptions!$I$5:$J$7,2,FALSE),""))</f>
        <v/>
      </c>
      <c r="N101" s="21">
        <f>IF(OR($A101="",$E101="",$H101=""),"",IFERROR(MAX(0,$H101-VLOOKUP($E101,Assumptions!$A$5:$G$9,5,FALSE))*VLOOKUP($E101,Assumptions!$A$5:$G$9,6,FALSE),""))</f>
        <v/>
      </c>
      <c r="O101" s="21">
        <f>IF(OR($A101="",$E101="",$I101=""),"",IFERROR($I101*VLOOKUP($E101,Assumptions!$A$5:$G$9,7,FALSE),""))</f>
        <v/>
      </c>
      <c r="P101" s="21">
        <f>IF($A101="","",IF(COUNT($M101:$O101)=0,"",SUM($M101:$O101)))</f>
        <v/>
      </c>
      <c r="Q101" s="10">
        <f>IF(OR($A101="",$E101=""),"",IFERROR(VLOOKUP($E101,Assumptions!$A$5:$G$9,4,FALSE),""))</f>
        <v/>
      </c>
      <c r="R101" s="10">
        <f>IF(OR($A101="",$P101="",$Q101=""),"",IFERROR($P101*$Q101,""))</f>
        <v/>
      </c>
      <c r="S101" s="10">
        <f>IF(OR($A101="",$J101=""),"",IFERROR($J101*Assumptions!$J$10,""))</f>
        <v/>
      </c>
      <c r="T101" s="10">
        <f>IF(OR($A101="",$K101=""),"",IFERROR($K101*(1+Assumptions!$J$11),""))</f>
        <v/>
      </c>
      <c r="U101" s="10">
        <f>IF($A101="","",IF(COUNT($R101:$T101)=0,"",SUM($R101:$T101)))</f>
        <v/>
      </c>
      <c r="V101" s="22">
        <f>IF($A101="","",IF(COUNTBLANK($B101:$L101)&gt;0,"Check inputs",IF(OR($M101="",$N101="",$O101="",$P101="",$Q101="",Assumptions!$J$10="",Assumptions!$J$11="",Assumptions!$J$12=""),"Check assumptions",IF($Q101&lt;=0,"Check assumptions",IF($U101&gt;=Assumptions!$J$12,"Review fee","Ready to review")))))</f>
        <v/>
      </c>
    </row>
    <row r="102">
      <c r="A102" s="15" t="n"/>
      <c r="B102" s="15" t="n"/>
      <c r="C102" s="15" t="n"/>
      <c r="D102" s="30" t="n"/>
      <c r="E102" s="15" t="n"/>
      <c r="F102" s="17" t="n"/>
      <c r="G102" s="15" t="n"/>
      <c r="H102" s="17" t="n"/>
      <c r="I102" s="17" t="n"/>
      <c r="J102" s="31" t="n"/>
      <c r="K102" s="19" t="n"/>
      <c r="L102" s="20" t="n"/>
      <c r="M102" s="23">
        <f>IF(OR($A102="",$E102="",$F102="",$G102=""),"",IFERROR((VLOOKUP($E102,Assumptions!$A$5:$G$9,2,FALSE)+($F102/1000)*VLOOKUP($E102,Assumptions!$A$5:$G$9,3,FALSE))*VLOOKUP($G102,Assumptions!$I$5:$J$7,2,FALSE),""))</f>
        <v/>
      </c>
      <c r="N102" s="23">
        <f>IF(OR($A102="",$E102="",$H102=""),"",IFERROR(MAX(0,$H102-VLOOKUP($E102,Assumptions!$A$5:$G$9,5,FALSE))*VLOOKUP($E102,Assumptions!$A$5:$G$9,6,FALSE),""))</f>
        <v/>
      </c>
      <c r="O102" s="23">
        <f>IF(OR($A102="",$E102="",$I102=""),"",IFERROR($I102*VLOOKUP($E102,Assumptions!$A$5:$G$9,7,FALSE),""))</f>
        <v/>
      </c>
      <c r="P102" s="23">
        <f>IF($A102="","",IF(COUNT($M102:$O102)=0,"",SUM($M102:$O102)))</f>
        <v/>
      </c>
      <c r="Q102" s="13">
        <f>IF(OR($A102="",$E102=""),"",IFERROR(VLOOKUP($E102,Assumptions!$A$5:$G$9,4,FALSE),""))</f>
        <v/>
      </c>
      <c r="R102" s="13">
        <f>IF(OR($A102="",$P102="",$Q102=""),"",IFERROR($P102*$Q102,""))</f>
        <v/>
      </c>
      <c r="S102" s="13">
        <f>IF(OR($A102="",$J102=""),"",IFERROR($J102*Assumptions!$J$10,""))</f>
        <v/>
      </c>
      <c r="T102" s="13">
        <f>IF(OR($A102="",$K102=""),"",IFERROR($K102*(1+Assumptions!$J$11),""))</f>
        <v/>
      </c>
      <c r="U102" s="13">
        <f>IF($A102="","",IF(COUNT($R102:$T102)=0,"",SUM($R102:$T102)))</f>
        <v/>
      </c>
      <c r="V102" s="24">
        <f>IF($A102="","",IF(COUNTBLANK($B102:$L102)&gt;0,"Check inputs",IF(OR($M102="",$N102="",$O102="",$P102="",$Q102="",Assumptions!$J$10="",Assumptions!$J$11="",Assumptions!$J$12=""),"Check assumptions",IF($Q102&lt;=0,"Check assumptions",IF($U102&gt;=Assumptions!$J$12,"Review fee","Ready to review")))))</f>
        <v/>
      </c>
    </row>
    <row r="103">
      <c r="A103" s="15" t="n"/>
      <c r="B103" s="15" t="n"/>
      <c r="C103" s="15" t="n"/>
      <c r="D103" s="30" t="n"/>
      <c r="E103" s="15" t="n"/>
      <c r="F103" s="17" t="n"/>
      <c r="G103" s="15" t="n"/>
      <c r="H103" s="17" t="n"/>
      <c r="I103" s="17" t="n"/>
      <c r="J103" s="31" t="n"/>
      <c r="K103" s="19" t="n"/>
      <c r="L103" s="20" t="n"/>
      <c r="M103" s="21">
        <f>IF(OR($A103="",$E103="",$F103="",$G103=""),"",IFERROR((VLOOKUP($E103,Assumptions!$A$5:$G$9,2,FALSE)+($F103/1000)*VLOOKUP($E103,Assumptions!$A$5:$G$9,3,FALSE))*VLOOKUP($G103,Assumptions!$I$5:$J$7,2,FALSE),""))</f>
        <v/>
      </c>
      <c r="N103" s="21">
        <f>IF(OR($A103="",$E103="",$H103=""),"",IFERROR(MAX(0,$H103-VLOOKUP($E103,Assumptions!$A$5:$G$9,5,FALSE))*VLOOKUP($E103,Assumptions!$A$5:$G$9,6,FALSE),""))</f>
        <v/>
      </c>
      <c r="O103" s="21">
        <f>IF(OR($A103="",$E103="",$I103=""),"",IFERROR($I103*VLOOKUP($E103,Assumptions!$A$5:$G$9,7,FALSE),""))</f>
        <v/>
      </c>
      <c r="P103" s="21">
        <f>IF($A103="","",IF(COUNT($M103:$O103)=0,"",SUM($M103:$O103)))</f>
        <v/>
      </c>
      <c r="Q103" s="10">
        <f>IF(OR($A103="",$E103=""),"",IFERROR(VLOOKUP($E103,Assumptions!$A$5:$G$9,4,FALSE),""))</f>
        <v/>
      </c>
      <c r="R103" s="10">
        <f>IF(OR($A103="",$P103="",$Q103=""),"",IFERROR($P103*$Q103,""))</f>
        <v/>
      </c>
      <c r="S103" s="10">
        <f>IF(OR($A103="",$J103=""),"",IFERROR($J103*Assumptions!$J$10,""))</f>
        <v/>
      </c>
      <c r="T103" s="10">
        <f>IF(OR($A103="",$K103=""),"",IFERROR($K103*(1+Assumptions!$J$11),""))</f>
        <v/>
      </c>
      <c r="U103" s="10">
        <f>IF($A103="","",IF(COUNT($R103:$T103)=0,"",SUM($R103:$T103)))</f>
        <v/>
      </c>
      <c r="V103" s="22">
        <f>IF($A103="","",IF(COUNTBLANK($B103:$L103)&gt;0,"Check inputs",IF(OR($M103="",$N103="",$O103="",$P103="",$Q103="",Assumptions!$J$10="",Assumptions!$J$11="",Assumptions!$J$12=""),"Check assumptions",IF($Q103&lt;=0,"Check assumptions",IF($U103&gt;=Assumptions!$J$12,"Review fee","Ready to review")))))</f>
        <v/>
      </c>
    </row>
    <row r="104">
      <c r="A104" s="15" t="n"/>
      <c r="B104" s="15" t="n"/>
      <c r="C104" s="15" t="n"/>
      <c r="D104" s="30" t="n"/>
      <c r="E104" s="15" t="n"/>
      <c r="F104" s="17" t="n"/>
      <c r="G104" s="15" t="n"/>
      <c r="H104" s="17" t="n"/>
      <c r="I104" s="17" t="n"/>
      <c r="J104" s="31" t="n"/>
      <c r="K104" s="19" t="n"/>
      <c r="L104" s="20" t="n"/>
      <c r="M104" s="23">
        <f>IF(OR($A104="",$E104="",$F104="",$G104=""),"",IFERROR((VLOOKUP($E104,Assumptions!$A$5:$G$9,2,FALSE)+($F104/1000)*VLOOKUP($E104,Assumptions!$A$5:$G$9,3,FALSE))*VLOOKUP($G104,Assumptions!$I$5:$J$7,2,FALSE),""))</f>
        <v/>
      </c>
      <c r="N104" s="23">
        <f>IF(OR($A104="",$E104="",$H104=""),"",IFERROR(MAX(0,$H104-VLOOKUP($E104,Assumptions!$A$5:$G$9,5,FALSE))*VLOOKUP($E104,Assumptions!$A$5:$G$9,6,FALSE),""))</f>
        <v/>
      </c>
      <c r="O104" s="23">
        <f>IF(OR($A104="",$E104="",$I104=""),"",IFERROR($I104*VLOOKUP($E104,Assumptions!$A$5:$G$9,7,FALSE),""))</f>
        <v/>
      </c>
      <c r="P104" s="23">
        <f>IF($A104="","",IF(COUNT($M104:$O104)=0,"",SUM($M104:$O104)))</f>
        <v/>
      </c>
      <c r="Q104" s="13">
        <f>IF(OR($A104="",$E104=""),"",IFERROR(VLOOKUP($E104,Assumptions!$A$5:$G$9,4,FALSE),""))</f>
        <v/>
      </c>
      <c r="R104" s="13">
        <f>IF(OR($A104="",$P104="",$Q104=""),"",IFERROR($P104*$Q104,""))</f>
        <v/>
      </c>
      <c r="S104" s="13">
        <f>IF(OR($A104="",$J104=""),"",IFERROR($J104*Assumptions!$J$10,""))</f>
        <v/>
      </c>
      <c r="T104" s="13">
        <f>IF(OR($A104="",$K104=""),"",IFERROR($K104*(1+Assumptions!$J$11),""))</f>
        <v/>
      </c>
      <c r="U104" s="13">
        <f>IF($A104="","",IF(COUNT($R104:$T104)=0,"",SUM($R104:$T104)))</f>
        <v/>
      </c>
      <c r="V104" s="24">
        <f>IF($A104="","",IF(COUNTBLANK($B104:$L104)&gt;0,"Check inputs",IF(OR($M104="",$N104="",$O104="",$P104="",$Q104="",Assumptions!$J$10="",Assumptions!$J$11="",Assumptions!$J$12=""),"Check assumptions",IF($Q104&lt;=0,"Check assumptions",IF($U104&gt;=Assumptions!$J$12,"Review fee","Ready to review")))))</f>
        <v/>
      </c>
    </row>
  </sheetData>
  <autoFilter ref="A4:V104"/>
  <mergeCells count="1">
    <mergeCell ref="A1:V1"/>
  </mergeCells>
  <conditionalFormatting sqref="V5:V104">
    <cfRule type="expression" priority="1" dxfId="0" stopIfTrue="1">
      <formula>OR($V5="Review fee",$V5="Check inputs",$V5="Check assumptions")</formula>
    </cfRule>
    <cfRule type="expression" priority="2" dxfId="1" stopIfTrue="1">
      <formula>$V5="Ready to review"</formula>
    </cfRule>
  </conditionalFormatting>
  <conditionalFormatting sqref="L5:L104">
    <cfRule type="expression" priority="3" dxfId="1" stopIfTrue="1">
      <formula>$L5="Approved"</formula>
    </cfRule>
  </conditionalFormatting>
  <dataValidations count="8">
    <dataValidation sqref="D5:D104" showDropDown="0" showInputMessage="0" showErrorMessage="0" allowBlank="0" errorTitle="Check date" error="Enter a date within the available planning window." promptTitle="Quote date" prompt="Enter a date within the available planning window." type="date" operator="between">
      <formula1>DATE(2024,1,1)</formula1>
      <formula2>DATE(2031,12,31)</formula2>
    </dataValidation>
    <dataValidation sqref="E5:E104" showDropDown="0" showInputMessage="0" showErrorMessage="0" allowBlank="0" errorTitle="Check design scope" error="Select a design scope from the list." type="list">
      <formula1>=INDIRECT("Assumptions!$A$5:$A$9")</formula1>
    </dataValidation>
    <dataValidation sqref="F5:F104" showDropDown="0" showInputMessage="0" showErrorMessage="0" allowBlank="0" errorTitle="Check area" error="Enter an area from 0 through 10,000,000 square feet." type="decimal" operator="between">
      <formula1>0</formula1>
      <formula2>10000000</formula2>
    </dataValidation>
    <dataValidation sqref="G5:G104" showDropDown="0" showInputMessage="0" showErrorMessage="0" allowBlank="0" errorTitle="Check complexity" error="Select a complexity level from the list." type="list">
      <formula1>=INDIRECT("Assumptions!$I$5:$I$7")</formula1>
    </dataValidation>
    <dataValidation sqref="H5:I104" showDropDown="0" showInputMessage="0" showErrorMessage="0" allowBlank="0" errorTitle="Check count" error="Enter a whole number from 0 through 50." type="whole" operator="between">
      <formula1>0</formula1>
      <formula2>50</formula2>
    </dataValidation>
    <dataValidation sqref="J5:J104" showDropDown="0" showInputMessage="0" showErrorMessage="0" allowBlank="0" errorTitle="Check miles" error="Enter travel miles from 0 through 10,000." type="decimal" operator="between">
      <formula1>0</formula1>
      <formula2>10000</formula2>
    </dataValidation>
    <dataValidation sqref="K5:K104" showDropDown="0" showInputMessage="0" showErrorMessage="0" allowBlank="0" errorTitle="Check direct cost" error="Enter a nonnegative direct cost." type="decimal" operator="between">
      <formula1>0</formula1>
      <formula2>1000000</formula2>
    </dataValidation>
    <dataValidation sqref="L5:L104" showDropDown="0" showInputMessage="0" showErrorMessage="0" allowBlank="0" errorTitle="Check status" error="Select a status from the list." type="list">
      <formula1>=INDIRECT("Assumptions!$L$5:$L$9")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0" customWidth="1" min="3" max="3"/>
    <col width="14" customWidth="1" min="4" max="4"/>
    <col width="19" customWidth="1" min="5" max="5"/>
    <col width="24" customWidth="1" min="6" max="6"/>
    <col width="20" customWidth="1" min="7" max="7"/>
    <col width="3" customWidth="1" min="8" max="8"/>
    <col width="24" customWidth="1" min="9" max="9"/>
    <col width="16" customWidth="1" min="10" max="10"/>
    <col width="3" customWidth="1" min="11" max="11"/>
    <col width="18" customWidth="1" min="12" max="12"/>
  </cols>
  <sheetData>
    <row r="1" ht="28" customHeight="1">
      <c r="A1" s="1" t="inlineStr">
        <is>
          <t>Landscape Design Fee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>
      <c r="A2" s="14" t="inlineStr">
        <is>
          <t>Editable planning assumptions; review all rates and limits before preparing a fee.</t>
        </is>
      </c>
    </row>
    <row r="3"/>
    <row r="4">
      <c r="A4" s="7" t="inlineStr">
        <is>
          <t>Design Scope</t>
        </is>
      </c>
      <c r="B4" s="7" t="inlineStr">
        <is>
          <t>Base Hours</t>
        </is>
      </c>
      <c r="C4" s="7" t="inlineStr">
        <is>
          <t>Hours per 1,000 sq ft</t>
        </is>
      </c>
      <c r="D4" s="7" t="inlineStr">
        <is>
          <t>Hourly Rate</t>
        </is>
      </c>
      <c r="E4" s="7" t="inlineStr">
        <is>
          <t>Included Revisions</t>
        </is>
      </c>
      <c r="F4" s="7" t="inlineStr">
        <is>
          <t>Hours per Extra Revision</t>
        </is>
      </c>
      <c r="G4" s="7" t="inlineStr">
        <is>
          <t>Hours per Site Visit</t>
        </is>
      </c>
      <c r="I4" s="7" t="inlineStr">
        <is>
          <t>Complexity</t>
        </is>
      </c>
      <c r="J4" s="7" t="inlineStr">
        <is>
          <t>Multiplier</t>
        </is>
      </c>
      <c r="L4" s="7" t="inlineStr">
        <is>
          <t>Status Choices</t>
        </is>
      </c>
    </row>
    <row r="5">
      <c r="A5" s="15" t="inlineStr">
        <is>
          <t>Concept Plan</t>
        </is>
      </c>
      <c r="B5" s="25" t="n">
        <v>3</v>
      </c>
      <c r="C5" s="25" t="n">
        <v>0.25</v>
      </c>
      <c r="D5" s="19" t="n">
        <v>95</v>
      </c>
      <c r="E5" s="17" t="n">
        <v>1</v>
      </c>
      <c r="F5" s="25" t="n">
        <v>1.25</v>
      </c>
      <c r="G5" s="25" t="n">
        <v>1.5</v>
      </c>
      <c r="I5" s="15" t="inlineStr">
        <is>
          <t>Standard</t>
        </is>
      </c>
      <c r="J5" s="25" t="n">
        <v>1</v>
      </c>
      <c r="L5" s="15" t="inlineStr">
        <is>
          <t>Draft</t>
        </is>
      </c>
    </row>
    <row r="6">
      <c r="A6" s="15" t="inlineStr">
        <is>
          <t>Planting Plan</t>
        </is>
      </c>
      <c r="B6" s="25" t="n">
        <v>5</v>
      </c>
      <c r="C6" s="25" t="n">
        <v>0.4</v>
      </c>
      <c r="D6" s="19" t="n">
        <v>105</v>
      </c>
      <c r="E6" s="17" t="n">
        <v>2</v>
      </c>
      <c r="F6" s="25" t="n">
        <v>1.5</v>
      </c>
      <c r="G6" s="25" t="n">
        <v>1.5</v>
      </c>
      <c r="I6" s="15" t="inlineStr">
        <is>
          <t>Detailed</t>
        </is>
      </c>
      <c r="J6" s="25" t="n">
        <v>1.25</v>
      </c>
      <c r="L6" s="15" t="inlineStr">
        <is>
          <t>Sent</t>
        </is>
      </c>
    </row>
    <row r="7">
      <c r="A7" s="15" t="inlineStr">
        <is>
          <t>Front Yard Design</t>
        </is>
      </c>
      <c r="B7" s="25" t="n">
        <v>6</v>
      </c>
      <c r="C7" s="25" t="n">
        <v>0.35</v>
      </c>
      <c r="D7" s="19" t="n">
        <v>110</v>
      </c>
      <c r="E7" s="17" t="n">
        <v>2</v>
      </c>
      <c r="F7" s="25" t="n">
        <v>1.75</v>
      </c>
      <c r="G7" s="25" t="n">
        <v>1.75</v>
      </c>
      <c r="I7" s="15" t="inlineStr">
        <is>
          <t>Complex</t>
        </is>
      </c>
      <c r="J7" s="25" t="n">
        <v>1.5</v>
      </c>
      <c r="L7" s="15" t="inlineStr">
        <is>
          <t>Approved</t>
        </is>
      </c>
    </row>
    <row r="8">
      <c r="A8" s="15" t="inlineStr">
        <is>
          <t>Full Property Design</t>
        </is>
      </c>
      <c r="B8" s="25" t="n">
        <v>10</v>
      </c>
      <c r="C8" s="25" t="n">
        <v>0.3</v>
      </c>
      <c r="D8" s="19" t="n">
        <v>125</v>
      </c>
      <c r="E8" s="17" t="n">
        <v>2</v>
      </c>
      <c r="F8" s="25" t="n">
        <v>2</v>
      </c>
      <c r="G8" s="25" t="n">
        <v>2</v>
      </c>
      <c r="L8" s="15" t="inlineStr">
        <is>
          <t>On Hold</t>
        </is>
      </c>
    </row>
    <row r="9">
      <c r="A9" s="15" t="inlineStr">
        <is>
          <t>Hardscape Concept</t>
        </is>
      </c>
      <c r="B9" s="25" t="n">
        <v>8</v>
      </c>
      <c r="C9" s="25" t="n">
        <v>0.45</v>
      </c>
      <c r="D9" s="19" t="n">
        <v>120</v>
      </c>
      <c r="E9" s="17" t="n">
        <v>1</v>
      </c>
      <c r="F9" s="25" t="n">
        <v>2.25</v>
      </c>
      <c r="G9" s="25" t="n">
        <v>2</v>
      </c>
      <c r="I9" s="26" t="inlineStr">
        <is>
          <t>General Assumption</t>
        </is>
      </c>
      <c r="J9" s="26" t="inlineStr">
        <is>
          <t>Editable Value</t>
        </is>
      </c>
      <c r="L9" s="15" t="inlineStr">
        <is>
          <t>Declined</t>
        </is>
      </c>
    </row>
    <row r="10">
      <c r="I10" s="15" t="inlineStr">
        <is>
          <t>Mileage Rate per Mile</t>
        </is>
      </c>
      <c r="J10" s="19" t="n">
        <v>0.7</v>
      </c>
    </row>
    <row r="11">
      <c r="I11" s="15" t="inlineStr">
        <is>
          <t>Other Cost Markup</t>
        </is>
      </c>
      <c r="J11" s="32" t="n">
        <v>0.15</v>
      </c>
    </row>
    <row r="12">
      <c r="I12" s="15" t="inlineStr">
        <is>
          <t>Fee Review Threshold</t>
        </is>
      </c>
      <c r="J12" s="19" t="n">
        <v>5000</v>
      </c>
    </row>
  </sheetData>
  <autoFilter ref="A4:G9"/>
  <mergeCells count="1">
    <mergeCell ref="A1:L1"/>
  </mergeCells>
  <dataValidations count="5">
    <dataValidation sqref="B5:C9 F5:G9" showDropDown="0" showInputMessage="0" showErrorMessage="0" allowBlank="0" errorTitle="Check hours" error="Enter a number from 0 through 1,000." type="decimal" operator="between">
      <formula1>0</formula1>
      <formula2>1000</formula2>
    </dataValidation>
    <dataValidation sqref="D5:D9 J10 J12" showDropDown="0" showInputMessage="0" showErrorMessage="0" allowBlank="0" errorTitle="Check rate or limit" error="Enter a nonnegative numeric rate or limit." type="decimal" operator="between">
      <formula1>0</formula1>
      <formula2>1000000</formula2>
    </dataValidation>
    <dataValidation sqref="E5:E9" showDropDown="0" showInputMessage="0" showErrorMessage="0" allowBlank="0" errorTitle="Check revisions" error="Enter a whole number from 0 through 50." type="whole" operator="between">
      <formula1>0</formula1>
      <formula2>50</formula2>
    </dataValidation>
    <dataValidation sqref="J5:J7" showDropDown="0" showInputMessage="0" showErrorMessage="0" allowBlank="0" errorTitle="Check multiplier" error="Enter a multiplier from 0.1 through 5." type="decimal" operator="between">
      <formula1>0.1</formula1>
      <formula2>5</formula2>
    </dataValidation>
    <dataValidation sqref="J11" showDropDown="0" showInputMessage="0" showErrorMessage="0" allowBlank="0" errorTitle="Check markup" error="Enter a percentage from 0% through 500%." type="decimal" operator="between">
      <formula1>0</formula1>
      <formula2>5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2026-09-11T00:29:34Z</dcterms:created>
  <dcterms:modified xmlns:dcterms="http://purl.org/dc/terms/" xmlns:xsi="http://www.w3.org/2001/XMLSchema-instance" xsi:type="dcterms:W3CDTF">2026-09-11T00:29:35+00:00Z</dcterms:modified>
</cp:coreProperties>
</file>