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oic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'Invoices'!$A$4:$O$104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261F"/>
      <sz val="10"/>
    </font>
    <font>
      <color rgb="0017261F"/>
      <sz val="10"/>
    </font>
    <font>
      <i val="1"/>
      <color rgb="005F6F66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9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 style="thin">
        <color rgb="00C6D5C8"/>
      </left>
      <right/>
      <top/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 style="thin">
        <color rgb="00C6D5C8"/>
      </right>
      <top/>
      <bottom/>
      <diagonal/>
    </border>
    <border>
      <left style="thin">
        <color rgb="00C6D5C8"/>
      </left>
      <right/>
      <top/>
      <bottom style="thin">
        <color rgb="00C6D5C8"/>
      </bottom>
      <diagonal/>
    </border>
    <border>
      <left/>
      <right/>
      <top/>
      <bottom style="thin">
        <color rgb="00C6D5C8"/>
      </bottom>
      <diagonal/>
    </border>
    <border>
      <left/>
      <right style="thin">
        <color rgb="00C6D5C8"/>
      </right>
      <top/>
      <bottom style="thin">
        <color rgb="00C6D5C8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3">
    <dxf>
      <font>
        <b val="1"/>
        <color rgb="00FFFFFF"/>
        <sz val="11"/>
      </font>
      <fill>
        <patternFill patternType="solid">
          <fgColor rgb="00B84A3A"/>
        </patternFill>
      </fill>
    </dxf>
    <dxf>
      <font>
        <b val="1"/>
        <color rgb="0017261F"/>
        <sz val="10"/>
      </font>
      <fill>
        <patternFill patternType="solid">
          <fgColor rgb="00D7A928"/>
        </patternFill>
      </fill>
    </dxf>
    <dxf>
      <font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'Summary'!$A$14:$A$19</f>
            </numRef>
          </cat>
          <val>
            <numRef>
              <f>'Summary'!$B$14:$B$19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Balance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50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7" customWidth="1" min="4" max="4"/>
    <col width="18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5" customHeight="1">
      <c r="A1" s="1" t="inlineStr">
        <is>
          <t>Landscaping Accounts Receivable Aging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9" t="n"/>
    </row>
    <row r="3"/>
    <row r="4">
      <c r="A4" s="3" t="inlineStr">
        <is>
          <t>Portfolio Indicator</t>
        </is>
      </c>
      <c r="B4" s="3" t="inlineStr">
        <is>
          <t>Calculated Value</t>
        </is>
      </c>
      <c r="D4" s="3" t="inlineStr">
        <is>
          <t>Review Indicator</t>
        </is>
      </c>
      <c r="E4" s="3" t="inlineStr">
        <is>
          <t>Calculated Value</t>
        </is>
      </c>
    </row>
    <row r="5">
      <c r="A5" s="4" t="inlineStr">
        <is>
          <t>As-of Date</t>
        </is>
      </c>
      <c r="B5" s="5">
        <f>Assumptions!$B$5</f>
        <v/>
      </c>
      <c r="D5" s="4" t="inlineStr">
        <is>
          <t>Total Invoiced</t>
        </is>
      </c>
      <c r="E5" s="6">
        <f>SUM(Invoices!$G$5:$G$104)</f>
        <v/>
      </c>
    </row>
    <row r="6">
      <c r="A6" s="7" t="inlineStr">
        <is>
          <t>Open Invoice Count</t>
        </is>
      </c>
      <c r="B6" s="8">
        <f>COUNTIF(Invoices!$K$5:$K$104,"&gt;0")</f>
        <v/>
      </c>
      <c r="D6" s="7" t="inlineStr">
        <is>
          <t>Total Received</t>
        </is>
      </c>
      <c r="E6" s="9">
        <f>SUM(Invoices!$H$5:$H$104)</f>
        <v/>
      </c>
    </row>
    <row r="7">
      <c r="A7" s="4" t="inlineStr">
        <is>
          <t>Outstanding Balance</t>
        </is>
      </c>
      <c r="B7" s="6">
        <f>SUM(Invoices!$K$5:$K$104)</f>
        <v/>
      </c>
      <c r="D7" s="4" t="inlineStr">
        <is>
          <t>High Priority Balance</t>
        </is>
      </c>
      <c r="E7" s="6">
        <f>SUMIF(Invoices!$N$5:$N$104,"High",Invoices!$K$5:$K$104)</f>
        <v/>
      </c>
    </row>
    <row r="8">
      <c r="A8" s="7" t="inlineStr">
        <is>
          <t>Overdue Balance</t>
        </is>
      </c>
      <c r="B8" s="9">
        <f>SUMIFS(Invoices!$K$5:$K$104,Invoices!$K$5:$K$104,"&gt;0",Invoices!$F$5:$F$104,"&lt;"&amp;Assumptions!$B$5)</f>
        <v/>
      </c>
      <c r="D8" s="7" t="inlineStr">
        <is>
          <t>Disputed / Hold Balance</t>
        </is>
      </c>
      <c r="E8" s="9">
        <f>SUMIF(Invoices!$J$5:$J$104,"Disputed",Invoices!$K$5:$K$104)+SUMIF(Invoices!$J$5:$J$104,"Hold",Invoices!$K$5:$K$104)</f>
        <v/>
      </c>
    </row>
    <row r="9">
      <c r="A9" s="4" t="inlineStr">
        <is>
          <t>Overdue Share</t>
        </is>
      </c>
      <c r="B9" s="10">
        <f>IFERROR(B8/B7,0)</f>
        <v/>
      </c>
      <c r="D9" s="4" t="inlineStr">
        <is>
          <t>Promise to Pay Balance</t>
        </is>
      </c>
      <c r="E9" s="6">
        <f>SUMIF(Invoices!$J$5:$J$104,"Promise to Pay",Invoices!$K$5:$K$104)</f>
        <v/>
      </c>
    </row>
    <row r="10">
      <c r="A10" s="7" t="inlineStr">
        <is>
          <t>High Priority Count</t>
        </is>
      </c>
      <c r="B10" s="8">
        <f>COUNTIF(Invoices!$N$5:$N$104,"High")</f>
        <v/>
      </c>
      <c r="D10" s="7" t="inlineStr">
        <is>
          <t>Average Days Past Due</t>
        </is>
      </c>
      <c r="E10" s="8">
        <f>IFERROR(SUM(Invoices!$L$5:$L$104)/COUNTIF(Invoices!$L$5:$L$104,"&gt;0"),0)</f>
        <v/>
      </c>
    </row>
    <row r="11">
      <c r="A11" s="4" t="inlineStr">
        <is>
          <t>Unclassified Aging Balance</t>
        </is>
      </c>
      <c r="B11" s="6">
        <f>SUMIFS(Invoices!$K$5:$K$104,Invoices!$K$5:$K$104,"&gt;0",Invoices!$M$5:$M$104,"")</f>
        <v/>
      </c>
      <c r="D11" s="4" t="inlineStr">
        <is>
          <t>Records Needing Dates / Status</t>
        </is>
      </c>
      <c r="E11" s="11">
        <f>COUNTIF(Invoices!$N$5:$N$104,"Needs*")</f>
        <v/>
      </c>
    </row>
    <row r="12"/>
    <row r="13">
      <c r="A13" s="3" t="inlineStr">
        <is>
          <t>Aging Bucket</t>
        </is>
      </c>
      <c r="B13" s="3" t="inlineStr">
        <is>
          <t>Outstanding Balance</t>
        </is>
      </c>
      <c r="C13" s="3" t="inlineStr">
        <is>
          <t>Open Invoices</t>
        </is>
      </c>
      <c r="D13" s="3" t="inlineStr">
        <is>
          <t>Review Priority</t>
        </is>
      </c>
      <c r="E13" s="3" t="inlineStr">
        <is>
          <t>Outstanding Balance</t>
        </is>
      </c>
      <c r="F13" s="3" t="inlineStr">
        <is>
          <t>Open Invoices</t>
        </is>
      </c>
    </row>
    <row r="14">
      <c r="A14" s="12">
        <f>Assumptions!$A$11</f>
        <v/>
      </c>
      <c r="B14" s="9">
        <f>SUMIF(Invoices!$M$5:$M$104,$A14,Invoices!$K$5:$K$104)</f>
        <v/>
      </c>
      <c r="C14" s="8">
        <f>COUNTIFS(Invoices!$M$5:$M$104,$A14,Invoices!$K$5:$K$104,"&gt;0")</f>
        <v/>
      </c>
      <c r="D14" s="12" t="inlineStr">
        <is>
          <t>High</t>
        </is>
      </c>
      <c r="E14" s="9">
        <f>SUMIF(Invoices!$N$5:$N$104,$D14,Invoices!$K$5:$K$104)</f>
        <v/>
      </c>
      <c r="F14" s="8">
        <f>COUNTIFS(Invoices!$N$5:$N$104,$D14,Invoices!$K$5:$K$104,"&gt;0")</f>
        <v/>
      </c>
    </row>
    <row r="15">
      <c r="A15" s="13">
        <f>Assumptions!$A$12</f>
        <v/>
      </c>
      <c r="B15" s="6">
        <f>SUMIF(Invoices!$M$5:$M$104,$A15,Invoices!$K$5:$K$104)</f>
        <v/>
      </c>
      <c r="C15" s="11">
        <f>COUNTIFS(Invoices!$M$5:$M$104,$A15,Invoices!$K$5:$K$104,"&gt;0")</f>
        <v/>
      </c>
      <c r="D15" s="13" t="inlineStr">
        <is>
          <t>Medium</t>
        </is>
      </c>
      <c r="E15" s="6">
        <f>SUMIF(Invoices!$N$5:$N$104,$D15,Invoices!$K$5:$K$104)</f>
        <v/>
      </c>
      <c r="F15" s="11">
        <f>COUNTIFS(Invoices!$N$5:$N$104,$D15,Invoices!$K$5:$K$104,"&gt;0")</f>
        <v/>
      </c>
    </row>
    <row r="16">
      <c r="A16" s="12">
        <f>Assumptions!$A$13</f>
        <v/>
      </c>
      <c r="B16" s="9">
        <f>SUMIF(Invoices!$M$5:$M$104,$A16,Invoices!$K$5:$K$104)</f>
        <v/>
      </c>
      <c r="C16" s="8">
        <f>COUNTIFS(Invoices!$M$5:$M$104,$A16,Invoices!$K$5:$K$104,"&gt;0")</f>
        <v/>
      </c>
      <c r="D16" s="12" t="inlineStr">
        <is>
          <t>Human review</t>
        </is>
      </c>
      <c r="E16" s="9">
        <f>SUMIF(Invoices!$N$5:$N$104,$D16,Invoices!$K$5:$K$104)</f>
        <v/>
      </c>
      <c r="F16" s="8">
        <f>COUNTIFS(Invoices!$N$5:$N$104,$D16,Invoices!$K$5:$K$104,"&gt;0")</f>
        <v/>
      </c>
    </row>
    <row r="17">
      <c r="A17" s="13">
        <f>Assumptions!$A$14</f>
        <v/>
      </c>
      <c r="B17" s="6">
        <f>SUMIF(Invoices!$M$5:$M$104,$A17,Invoices!$K$5:$K$104)</f>
        <v/>
      </c>
      <c r="C17" s="11">
        <f>COUNTIFS(Invoices!$M$5:$M$104,$A17,Invoices!$K$5:$K$104,"&gt;0")</f>
        <v/>
      </c>
      <c r="D17" s="13" t="inlineStr">
        <is>
          <t>Follow up</t>
        </is>
      </c>
      <c r="E17" s="6">
        <f>SUMIF(Invoices!$N$5:$N$104,$D17,Invoices!$K$5:$K$104)</f>
        <v/>
      </c>
      <c r="F17" s="11">
        <f>COUNTIFS(Invoices!$N$5:$N$104,$D17,Invoices!$K$5:$K$104,"&gt;0")</f>
        <v/>
      </c>
    </row>
    <row r="18">
      <c r="A18" s="12">
        <f>Assumptions!$A$15</f>
        <v/>
      </c>
      <c r="B18" s="9">
        <f>SUMIF(Invoices!$M$5:$M$104,$A18,Invoices!$K$5:$K$104)</f>
        <v/>
      </c>
      <c r="C18" s="8">
        <f>COUNTIFS(Invoices!$M$5:$M$104,$A18,Invoices!$K$5:$K$104,"&gt;0")</f>
        <v/>
      </c>
      <c r="D18" s="12" t="inlineStr">
        <is>
          <t>Upcoming</t>
        </is>
      </c>
      <c r="E18" s="9">
        <f>SUMIF(Invoices!$N$5:$N$104,$D18,Invoices!$K$5:$K$104)</f>
        <v/>
      </c>
      <c r="F18" s="8">
        <f>COUNTIFS(Invoices!$N$5:$N$104,$D18,Invoices!$K$5:$K$104,"&gt;0")</f>
        <v/>
      </c>
    </row>
    <row r="19">
      <c r="A19" s="13" t="inlineStr">
        <is>
          <t>Check assumptions</t>
        </is>
      </c>
      <c r="B19" s="6">
        <f>SUMIF(Invoices!$M$5:$M$104,$A19,Invoices!$K$5:$K$104)</f>
        <v/>
      </c>
      <c r="C19" s="11">
        <f>COUNTIFS(Invoices!$M$5:$M$104,$A19,Invoices!$K$5:$K$104,"&gt;0")</f>
        <v/>
      </c>
      <c r="D19" s="13" t="inlineStr">
        <is>
          <t>Routine</t>
        </is>
      </c>
      <c r="E19" s="6">
        <f>SUMIF(Invoices!$N$5:$N$104,$D19,Invoices!$K$5:$K$104)</f>
        <v/>
      </c>
      <c r="F19" s="11">
        <f>COUNTIFS(Invoices!$N$5:$N$104,$D19,Invoices!$K$5:$K$104,"&gt;0")</f>
        <v/>
      </c>
    </row>
    <row r="20">
      <c r="D20" s="12" t="inlineStr">
        <is>
          <t>Needs dates</t>
        </is>
      </c>
      <c r="E20" s="9">
        <f>SUMIF(Invoices!$N$5:$N$104,$D20,Invoices!$K$5:$K$104)</f>
        <v/>
      </c>
      <c r="F20" s="8">
        <f>COUNTIFS(Invoices!$N$5:$N$104,$D20,Invoices!$K$5:$K$104,"&gt;0")</f>
        <v/>
      </c>
    </row>
    <row r="21">
      <c r="D21" s="13" t="inlineStr">
        <is>
          <t>Needs status</t>
        </is>
      </c>
      <c r="E21" s="6">
        <f>SUMIF(Invoices!$N$5:$N$104,$D21,Invoices!$K$5:$K$104)</f>
        <v/>
      </c>
      <c r="F21" s="11">
        <f>COUNTIFS(Invoices!$N$5:$N$104,$D21,Invoices!$K$5:$K$104,"&gt;0")</f>
        <v/>
      </c>
    </row>
    <row r="22">
      <c r="D22" s="12" t="inlineStr">
        <is>
          <t>Check assumptions</t>
        </is>
      </c>
      <c r="E22" s="9">
        <f>SUMIF(Invoices!$N$5:$N$104,$D22,Invoices!$K$5:$K$104)</f>
        <v/>
      </c>
      <c r="F22" s="8">
        <f>COUNTIFS(Invoices!$N$5:$N$104,$D22,Invoices!$K$5:$K$104,"&gt;0")</f>
        <v/>
      </c>
    </row>
  </sheetData>
  <mergeCells count="1">
    <mergeCell ref="A1:L2"/>
  </mergeCells>
  <conditionalFormatting sqref="A14:C19">
    <cfRule type="expression" priority="1" dxfId="0">
      <formula>OR($A14=Assumptions!$A$15,$A14="Check assumptions")</formula>
    </cfRule>
  </conditionalFormatting>
  <conditionalFormatting sqref="D14:F22">
    <cfRule type="expression" priority="2" dxfId="0">
      <formula>OR($D14="High",$D14="Human review",$D14="Check assumptions")</formula>
    </cfRule>
    <cfRule type="expression" priority="3" dxfId="1">
      <formula>OR($D14="Medium",$D14="Needs dates",$D14="Needs status")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showRowColHeaders="1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23" customWidth="1" min="3" max="3"/>
    <col width="18" customWidth="1" min="4" max="4"/>
    <col width="13" customWidth="1" min="5" max="5"/>
    <col width="13" customWidth="1" min="6" max="6"/>
    <col width="15" customWidth="1" min="7" max="7"/>
    <col width="15" customWidth="1" min="8" max="8"/>
    <col width="16" customWidth="1" min="9" max="9"/>
    <col width="18" customWidth="1" min="10" max="10"/>
    <col width="18" customWidth="1" min="11" max="11"/>
    <col width="14" customWidth="1" min="12" max="12"/>
    <col width="18" customWidth="1" min="13" max="13"/>
    <col width="18" customWidth="1" min="14" max="14"/>
    <col width="34" customWidth="1" min="15" max="15"/>
  </cols>
  <sheetData>
    <row r="1" ht="25" customHeight="1">
      <c r="A1" s="1" t="inlineStr">
        <is>
          <t>Invoice Aging Register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  <c r="N2" s="28" t="n"/>
      <c r="O2" s="29" t="n"/>
    </row>
    <row r="3" ht="18" customHeight="1">
      <c r="A3" s="14" t="inlineStr">
        <is>
          <t>Yellow cells are editable. Formula columns calculate outstanding balance, age, aging bucket, and review priority.</t>
        </is>
      </c>
    </row>
    <row r="4" ht="34" customHeight="1">
      <c r="A4" s="15" t="inlineStr">
        <is>
          <t>Customer</t>
        </is>
      </c>
      <c r="B4" s="15" t="inlineStr">
        <is>
          <t>Property</t>
        </is>
      </c>
      <c r="C4" s="15" t="inlineStr">
        <is>
          <t>Service</t>
        </is>
      </c>
      <c r="D4" s="15" t="inlineStr">
        <is>
          <t>Invoice Number</t>
        </is>
      </c>
      <c r="E4" s="15" t="inlineStr">
        <is>
          <t>Invoice Date</t>
        </is>
      </c>
      <c r="F4" s="15" t="inlineStr">
        <is>
          <t>Due Date</t>
        </is>
      </c>
      <c r="G4" s="15" t="inlineStr">
        <is>
          <t>Invoice Amount</t>
        </is>
      </c>
      <c r="H4" s="15" t="inlineStr">
        <is>
          <t>Amount Received</t>
        </is>
      </c>
      <c r="I4" s="15" t="inlineStr">
        <is>
          <t>Last Payment Date</t>
        </is>
      </c>
      <c r="J4" s="15" t="inlineStr">
        <is>
          <t>Collection Status</t>
        </is>
      </c>
      <c r="K4" s="15" t="inlineStr">
        <is>
          <t>Outstanding Balance</t>
        </is>
      </c>
      <c r="L4" s="15" t="inlineStr">
        <is>
          <t>Days Past Due</t>
        </is>
      </c>
      <c r="M4" s="15" t="inlineStr">
        <is>
          <t>Aging Bucket</t>
        </is>
      </c>
      <c r="N4" s="15" t="inlineStr">
        <is>
          <t>Review Priority</t>
        </is>
      </c>
      <c r="O4" s="15" t="inlineStr">
        <is>
          <t>Notes</t>
        </is>
      </c>
    </row>
    <row r="5" ht="22" customHeight="1">
      <c r="A5" s="16" t="inlineStr">
        <is>
          <t>Fictional Acorn HOA</t>
        </is>
      </c>
      <c r="B5" s="16" t="inlineStr">
        <is>
          <t>Fictional Acorn Commons</t>
        </is>
      </c>
      <c r="C5" s="16" t="inlineStr">
        <is>
          <t>Mowing</t>
        </is>
      </c>
      <c r="D5" s="16" t="inlineStr">
        <is>
          <t>FIC-2026-001</t>
        </is>
      </c>
      <c r="E5" s="17" t="n">
        <v>46255</v>
      </c>
      <c r="F5" s="17" t="n">
        <v>46285</v>
      </c>
      <c r="G5" s="18" t="n">
        <v>850</v>
      </c>
      <c r="H5" s="18" t="n">
        <v>0</v>
      </c>
      <c r="I5" s="17" t="n"/>
      <c r="J5" s="16" t="inlineStr">
        <is>
          <t>Normal</t>
        </is>
      </c>
      <c r="K5" s="6">
        <f>IF(OR($D5="",$G5="",NOT(ISNUMBER($G5)),AND($H5&lt;&gt;"",NOT(ISNUMBER($H5)))),"",IFERROR(MAX(0,$G5-IF($H5="",0,$H5)),""))</f>
        <v/>
      </c>
      <c r="L5" s="11">
        <f>IF(OR($D5="",$F5="",$K5="",NOT(ISNUMBER($F5)),NOT(ISNUMBER(Assumptions!$B$5))),"",IF($K5&lt;=0,0,IFERROR(MAX(0,Assumptions!$B$5-$F5),"")))</f>
        <v/>
      </c>
      <c r="M5" s="13">
        <f>IF(OR($D5="",$K5="",$L5=""),"",IF($K5&lt;=0,"Paid",IF(OR(COUNT(Assumptions!$B$11:$B$14)&lt;4,COUNTA(Assumptions!$A$11:$A$15)&lt;5,Assumptions!$B$11&gt;=Assumptions!$B$12,Assumptions!$B$12&gt;=Assumptions!$B$13,Assumptions!$B$13&gt;=Assumptions!$B$14),"Check assumptions",IF($L5&lt;=Assumptions!$B$11,Assumptions!$A$11,IF($L5&lt;=Assumptions!$B$12,Assumptions!$A$12,IF($L5&lt;=Assumptions!$B$13,Assumptions!$A$13,IF($L5&lt;=Assumptions!$B$14,Assumptions!$A$14,Assumptions!$A$15)))))))</f>
        <v/>
      </c>
      <c r="N5" s="13">
        <f>IF(OR($D5="",$K5=""),"",IF($K5&lt;=0,"Paid",IF(NOT(ISNUMBER($F5)),"Needs dates",IF($J5="","Needs status",IF(OR($J5="Disputed",$J5="Hold"),"Human review",IF($J5="Promise to Pay","Follow up",IF(OR(NOT(ISNUMBER(Assumptions!$B$5)),NOT(ISNUMBER(Assumptions!$B$6)),NOT(ISNUMBER(Assumptions!$B$7)),NOT(ISNUMBER(Assumptions!$B$8))),"Check assumptions",IF(AND($L5&gt;Assumptions!$B$7,$K5&gt;=Assumptions!$B$6),"High",IF(OR($L5&gt;Assumptions!$B$7,$K5&gt;=Assumptions!$B$6),"Medium",IF(AND($F5&gt;=Assumptions!$B$5,$F5&lt;=Assumptions!$B$5+Assumptions!$B$8),"Upcoming","Routine"))))))))))</f>
        <v/>
      </c>
      <c r="O5" s="19" t="inlineStr">
        <is>
          <t>Current fictional maintenance invoice.</t>
        </is>
      </c>
    </row>
    <row r="6" ht="22" customHeight="1">
      <c r="A6" s="16" t="inlineStr">
        <is>
          <t>Fictional Bluebird Bakery</t>
        </is>
      </c>
      <c r="B6" s="16" t="inlineStr">
        <is>
          <t>Fictional Bluebird Courtyard</t>
        </is>
      </c>
      <c r="C6" s="16" t="inlineStr">
        <is>
          <t>Bed Weeding</t>
        </is>
      </c>
      <c r="D6" s="16" t="inlineStr">
        <is>
          <t>FIC-2026-002</t>
        </is>
      </c>
      <c r="E6" s="17" t="n">
        <v>46245</v>
      </c>
      <c r="F6" s="17" t="n">
        <v>46275</v>
      </c>
      <c r="G6" s="18" t="n">
        <v>420</v>
      </c>
      <c r="H6" s="18" t="n">
        <v>0</v>
      </c>
      <c r="I6" s="17" t="n"/>
      <c r="J6" s="16" t="inlineStr">
        <is>
          <t>Normal</t>
        </is>
      </c>
      <c r="K6" s="9">
        <f>IF(OR($D6="",$G6="",NOT(ISNUMBER($G6)),AND($H6&lt;&gt;"",NOT(ISNUMBER($H6)))),"",IFERROR(MAX(0,$G6-IF($H6="",0,$H6)),""))</f>
        <v/>
      </c>
      <c r="L6" s="8">
        <f>IF(OR($D6="",$F6="",$K6="",NOT(ISNUMBER($F6)),NOT(ISNUMBER(Assumptions!$B$5))),"",IF($K6&lt;=0,0,IFERROR(MAX(0,Assumptions!$B$5-$F6),"")))</f>
        <v/>
      </c>
      <c r="M6" s="12">
        <f>IF(OR($D6="",$K6="",$L6=""),"",IF($K6&lt;=0,"Paid",IF(OR(COUNT(Assumptions!$B$11:$B$14)&lt;4,COUNTA(Assumptions!$A$11:$A$15)&lt;5,Assumptions!$B$11&gt;=Assumptions!$B$12,Assumptions!$B$12&gt;=Assumptions!$B$13,Assumptions!$B$13&gt;=Assumptions!$B$14),"Check assumptions",IF($L6&lt;=Assumptions!$B$11,Assumptions!$A$11,IF($L6&lt;=Assumptions!$B$12,Assumptions!$A$12,IF($L6&lt;=Assumptions!$B$13,Assumptions!$A$13,IF($L6&lt;=Assumptions!$B$14,Assumptions!$A$14,Assumptions!$A$15)))))))</f>
        <v/>
      </c>
      <c r="N6" s="12">
        <f>IF(OR($D6="",$K6=""),"",IF($K6&lt;=0,"Paid",IF(NOT(ISNUMBER($F6)),"Needs dates",IF($J6="","Needs status",IF(OR($J6="Disputed",$J6="Hold"),"Human review",IF($J6="Promise to Pay","Follow up",IF(OR(NOT(ISNUMBER(Assumptions!$B$5)),NOT(ISNUMBER(Assumptions!$B$6)),NOT(ISNUMBER(Assumptions!$B$7)),NOT(ISNUMBER(Assumptions!$B$8))),"Check assumptions",IF(AND($L6&gt;Assumptions!$B$7,$K6&gt;=Assumptions!$B$6),"High",IF(OR($L6&gt;Assumptions!$B$7,$K6&gt;=Assumptions!$B$6),"Medium",IF(AND($F6&gt;=Assumptions!$B$5,$F6&lt;=Assumptions!$B$5+Assumptions!$B$8),"Upcoming","Routine"))))))))))</f>
        <v/>
      </c>
      <c r="O6" s="19" t="inlineStr">
        <is>
          <t>Due on the as-of date.</t>
        </is>
      </c>
    </row>
    <row r="7" ht="22" customHeight="1">
      <c r="A7" s="16" t="inlineStr">
        <is>
          <t>Fictional Copper Kettle Cafe</t>
        </is>
      </c>
      <c r="B7" s="16" t="inlineStr">
        <is>
          <t>Fictional Copper Kettle Patio</t>
        </is>
      </c>
      <c r="C7" s="16" t="inlineStr">
        <is>
          <t>Landscape Maintenance</t>
        </is>
      </c>
      <c r="D7" s="16" t="inlineStr">
        <is>
          <t>FIC-2026-003</t>
        </is>
      </c>
      <c r="E7" s="17" t="n">
        <v>46244</v>
      </c>
      <c r="F7" s="17" t="n">
        <v>46274</v>
      </c>
      <c r="G7" s="18" t="n">
        <v>1250</v>
      </c>
      <c r="H7" s="18" t="n">
        <v>250</v>
      </c>
      <c r="I7" s="17" t="n">
        <v>46270</v>
      </c>
      <c r="J7" s="16" t="inlineStr">
        <is>
          <t>Normal</t>
        </is>
      </c>
      <c r="K7" s="6">
        <f>IF(OR($D7="",$G7="",NOT(ISNUMBER($G7)),AND($H7&lt;&gt;"",NOT(ISNUMBER($H7)))),"",IFERROR(MAX(0,$G7-IF($H7="",0,$H7)),""))</f>
        <v/>
      </c>
      <c r="L7" s="11">
        <f>IF(OR($D7="",$F7="",$K7="",NOT(ISNUMBER($F7)),NOT(ISNUMBER(Assumptions!$B$5))),"",IF($K7&lt;=0,0,IFERROR(MAX(0,Assumptions!$B$5-$F7),"")))</f>
        <v/>
      </c>
      <c r="M7" s="13">
        <f>IF(OR($D7="",$K7="",$L7=""),"",IF($K7&lt;=0,"Paid",IF(OR(COUNT(Assumptions!$B$11:$B$14)&lt;4,COUNTA(Assumptions!$A$11:$A$15)&lt;5,Assumptions!$B$11&gt;=Assumptions!$B$12,Assumptions!$B$12&gt;=Assumptions!$B$13,Assumptions!$B$13&gt;=Assumptions!$B$14),"Check assumptions",IF($L7&lt;=Assumptions!$B$11,Assumptions!$A$11,IF($L7&lt;=Assumptions!$B$12,Assumptions!$A$12,IF($L7&lt;=Assumptions!$B$13,Assumptions!$A$13,IF($L7&lt;=Assumptions!$B$14,Assumptions!$A$14,Assumptions!$A$15)))))))</f>
        <v/>
      </c>
      <c r="N7" s="13">
        <f>IF(OR($D7="",$K7=""),"",IF($K7&lt;=0,"Paid",IF(NOT(ISNUMBER($F7)),"Needs dates",IF($J7="","Needs status",IF(OR($J7="Disputed",$J7="Hold"),"Human review",IF($J7="Promise to Pay","Follow up",IF(OR(NOT(ISNUMBER(Assumptions!$B$5)),NOT(ISNUMBER(Assumptions!$B$6)),NOT(ISNUMBER(Assumptions!$B$7)),NOT(ISNUMBER(Assumptions!$B$8))),"Check assumptions",IF(AND($L7&gt;Assumptions!$B$7,$K7&gt;=Assumptions!$B$6),"High",IF(OR($L7&gt;Assumptions!$B$7,$K7&gt;=Assumptions!$B$6),"Medium",IF(AND($F7&gt;=Assumptions!$B$5,$F7&lt;=Assumptions!$B$5+Assumptions!$B$8),"Upcoming","Routine"))))))))))</f>
        <v/>
      </c>
      <c r="O7" s="19" t="inlineStr">
        <is>
          <t>Partial fictional receipt recorded.</t>
        </is>
      </c>
    </row>
    <row r="8" ht="22" customHeight="1">
      <c r="A8" s="16" t="inlineStr">
        <is>
          <t>Fictional Dreamscape Design Studio</t>
        </is>
      </c>
      <c r="B8" s="16" t="inlineStr">
        <is>
          <t>Fictional Dreamscape Entry Beds</t>
        </is>
      </c>
      <c r="C8" s="16" t="inlineStr">
        <is>
          <t>Mulch Installation</t>
        </is>
      </c>
      <c r="D8" s="16" t="inlineStr">
        <is>
          <t>FIC-2026-004</t>
        </is>
      </c>
      <c r="E8" s="17" t="n">
        <v>46215</v>
      </c>
      <c r="F8" s="17" t="n">
        <v>46245</v>
      </c>
      <c r="G8" s="18" t="n">
        <v>600</v>
      </c>
      <c r="H8" s="18" t="n">
        <v>100</v>
      </c>
      <c r="I8" s="17" t="n">
        <v>46263</v>
      </c>
      <c r="J8" s="16" t="inlineStr">
        <is>
          <t>Normal</t>
        </is>
      </c>
      <c r="K8" s="9">
        <f>IF(OR($D8="",$G8="",NOT(ISNUMBER($G8)),AND($H8&lt;&gt;"",NOT(ISNUMBER($H8)))),"",IFERROR(MAX(0,$G8-IF($H8="",0,$H8)),""))</f>
        <v/>
      </c>
      <c r="L8" s="8">
        <f>IF(OR($D8="",$F8="",$K8="",NOT(ISNUMBER($F8)),NOT(ISNUMBER(Assumptions!$B$5))),"",IF($K8&lt;=0,0,IFERROR(MAX(0,Assumptions!$B$5-$F8),"")))</f>
        <v/>
      </c>
      <c r="M8" s="12">
        <f>IF(OR($D8="",$K8="",$L8=""),"",IF($K8&lt;=0,"Paid",IF(OR(COUNT(Assumptions!$B$11:$B$14)&lt;4,COUNTA(Assumptions!$A$11:$A$15)&lt;5,Assumptions!$B$11&gt;=Assumptions!$B$12,Assumptions!$B$12&gt;=Assumptions!$B$13,Assumptions!$B$13&gt;=Assumptions!$B$14),"Check assumptions",IF($L8&lt;=Assumptions!$B$11,Assumptions!$A$11,IF($L8&lt;=Assumptions!$B$12,Assumptions!$A$12,IF($L8&lt;=Assumptions!$B$13,Assumptions!$A$13,IF($L8&lt;=Assumptions!$B$14,Assumptions!$A$14,Assumptions!$A$15)))))))</f>
        <v/>
      </c>
      <c r="N8" s="12">
        <f>IF(OR($D8="",$K8=""),"",IF($K8&lt;=0,"Paid",IF(NOT(ISNUMBER($F8)),"Needs dates",IF($J8="","Needs status",IF(OR($J8="Disputed",$J8="Hold"),"Human review",IF($J8="Promise to Pay","Follow up",IF(OR(NOT(ISNUMBER(Assumptions!$B$5)),NOT(ISNUMBER(Assumptions!$B$6)),NOT(ISNUMBER(Assumptions!$B$7)),NOT(ISNUMBER(Assumptions!$B$8))),"Check assumptions",IF(AND($L8&gt;Assumptions!$B$7,$K8&gt;=Assumptions!$B$6),"High",IF(OR($L8&gt;Assumptions!$B$7,$K8&gt;=Assumptions!$B$6),"Medium",IF(AND($F8&gt;=Assumptions!$B$5,$F8&lt;=Assumptions!$B$5+Assumptions!$B$8),"Upcoming","Routine"))))))))))</f>
        <v/>
      </c>
      <c r="O8" s="19" t="inlineStr">
        <is>
          <t>Thirty-day boundary example.</t>
        </is>
      </c>
    </row>
    <row r="9" ht="22" customHeight="1">
      <c r="A9" s="16" t="inlineStr">
        <is>
          <t>Fictional Ember Lantern Shops</t>
        </is>
      </c>
      <c r="B9" s="16" t="inlineStr">
        <is>
          <t>Fictional Ember Retail Walk</t>
        </is>
      </c>
      <c r="C9" s="16" t="inlineStr">
        <is>
          <t>Seasonal Cleanup</t>
        </is>
      </c>
      <c r="D9" s="16" t="inlineStr">
        <is>
          <t>FIC-2026-005</t>
        </is>
      </c>
      <c r="E9" s="17" t="n">
        <v>46214</v>
      </c>
      <c r="F9" s="17" t="n">
        <v>46244</v>
      </c>
      <c r="G9" s="18" t="n">
        <v>2400</v>
      </c>
      <c r="H9" s="18" t="n">
        <v>400</v>
      </c>
      <c r="I9" s="17" t="n">
        <v>46260</v>
      </c>
      <c r="J9" s="16" t="inlineStr">
        <is>
          <t>Promise to Pay</t>
        </is>
      </c>
      <c r="K9" s="6">
        <f>IF(OR($D9="",$G9="",NOT(ISNUMBER($G9)),AND($H9&lt;&gt;"",NOT(ISNUMBER($H9)))),"",IFERROR(MAX(0,$G9-IF($H9="",0,$H9)),""))</f>
        <v/>
      </c>
      <c r="L9" s="11">
        <f>IF(OR($D9="",$F9="",$K9="",NOT(ISNUMBER($F9)),NOT(ISNUMBER(Assumptions!$B$5))),"",IF($K9&lt;=0,0,IFERROR(MAX(0,Assumptions!$B$5-$F9),"")))</f>
        <v/>
      </c>
      <c r="M9" s="13">
        <f>IF(OR($D9="",$K9="",$L9=""),"",IF($K9&lt;=0,"Paid",IF(OR(COUNT(Assumptions!$B$11:$B$14)&lt;4,COUNTA(Assumptions!$A$11:$A$15)&lt;5,Assumptions!$B$11&gt;=Assumptions!$B$12,Assumptions!$B$12&gt;=Assumptions!$B$13,Assumptions!$B$13&gt;=Assumptions!$B$14),"Check assumptions",IF($L9&lt;=Assumptions!$B$11,Assumptions!$A$11,IF($L9&lt;=Assumptions!$B$12,Assumptions!$A$12,IF($L9&lt;=Assumptions!$B$13,Assumptions!$A$13,IF($L9&lt;=Assumptions!$B$14,Assumptions!$A$14,Assumptions!$A$15)))))))</f>
        <v/>
      </c>
      <c r="N9" s="13">
        <f>IF(OR($D9="",$K9=""),"",IF($K9&lt;=0,"Paid",IF(NOT(ISNUMBER($F9)),"Needs dates",IF($J9="","Needs status",IF(OR($J9="Disputed",$J9="Hold"),"Human review",IF($J9="Promise to Pay","Follow up",IF(OR(NOT(ISNUMBER(Assumptions!$B$5)),NOT(ISNUMBER(Assumptions!$B$6)),NOT(ISNUMBER(Assumptions!$B$7)),NOT(ISNUMBER(Assumptions!$B$8))),"Check assumptions",IF(AND($L9&gt;Assumptions!$B$7,$K9&gt;=Assumptions!$B$6),"High",IF(OR($L9&gt;Assumptions!$B$7,$K9&gt;=Assumptions!$B$6),"Medium",IF(AND($F9&gt;=Assumptions!$B$5,$F9&lt;=Assumptions!$B$5+Assumptions!$B$8),"Upcoming","Routine"))))))))))</f>
        <v/>
      </c>
      <c r="O9" s="19" t="inlineStr">
        <is>
          <t>Administrative follow-up requested.</t>
        </is>
      </c>
    </row>
    <row r="10" ht="22" customHeight="1">
      <c r="A10" s="16" t="inlineStr">
        <is>
          <t>Fictional Foxtail Book Club</t>
        </is>
      </c>
      <c r="B10" s="16" t="inlineStr">
        <is>
          <t>Fictional Foxtail Reading Garden</t>
        </is>
      </c>
      <c r="C10" s="16" t="inlineStr">
        <is>
          <t>Irrigation Check</t>
        </is>
      </c>
      <c r="D10" s="16" t="inlineStr">
        <is>
          <t>FIC-2026-006</t>
        </is>
      </c>
      <c r="E10" s="17" t="n">
        <v>46185</v>
      </c>
      <c r="F10" s="17" t="n">
        <v>46215</v>
      </c>
      <c r="G10" s="18" t="n">
        <v>975</v>
      </c>
      <c r="H10" s="18" t="n">
        <v>0</v>
      </c>
      <c r="I10" s="17" t="n"/>
      <c r="J10" s="16" t="inlineStr">
        <is>
          <t>Disputed</t>
        </is>
      </c>
      <c r="K10" s="9">
        <f>IF(OR($D10="",$G10="",NOT(ISNUMBER($G10)),AND($H10&lt;&gt;"",NOT(ISNUMBER($H10)))),"",IFERROR(MAX(0,$G10-IF($H10="",0,$H10)),""))</f>
        <v/>
      </c>
      <c r="L10" s="8">
        <f>IF(OR($D10="",$F10="",$K10="",NOT(ISNUMBER($F10)),NOT(ISNUMBER(Assumptions!$B$5))),"",IF($K10&lt;=0,0,IFERROR(MAX(0,Assumptions!$B$5-$F10),"")))</f>
        <v/>
      </c>
      <c r="M10" s="12">
        <f>IF(OR($D10="",$K10="",$L10=""),"",IF($K10&lt;=0,"Paid",IF(OR(COUNT(Assumptions!$B$11:$B$14)&lt;4,COUNTA(Assumptions!$A$11:$A$15)&lt;5,Assumptions!$B$11&gt;=Assumptions!$B$12,Assumptions!$B$12&gt;=Assumptions!$B$13,Assumptions!$B$13&gt;=Assumptions!$B$14),"Check assumptions",IF($L10&lt;=Assumptions!$B$11,Assumptions!$A$11,IF($L10&lt;=Assumptions!$B$12,Assumptions!$A$12,IF($L10&lt;=Assumptions!$B$13,Assumptions!$A$13,IF($L10&lt;=Assumptions!$B$14,Assumptions!$A$14,Assumptions!$A$15)))))))</f>
        <v/>
      </c>
      <c r="N10" s="12">
        <f>IF(OR($D10="",$K10=""),"",IF($K10&lt;=0,"Paid",IF(NOT(ISNUMBER($F10)),"Needs dates",IF($J10="","Needs status",IF(OR($J10="Disputed",$J10="Hold"),"Human review",IF($J10="Promise to Pay","Follow up",IF(OR(NOT(ISNUMBER(Assumptions!$B$5)),NOT(ISNUMBER(Assumptions!$B$6)),NOT(ISNUMBER(Assumptions!$B$7)),NOT(ISNUMBER(Assumptions!$B$8))),"Check assumptions",IF(AND($L10&gt;Assumptions!$B$7,$K10&gt;=Assumptions!$B$6),"High",IF(OR($L10&gt;Assumptions!$B$7,$K10&gt;=Assumptions!$B$6),"Medium",IF(AND($F10&gt;=Assumptions!$B$5,$F10&lt;=Assumptions!$B$5+Assumptions!$B$8),"Upcoming","Routine"))))))))))</f>
        <v/>
      </c>
      <c r="O10" s="19" t="inlineStr">
        <is>
          <t>Human review of fictional dispute.</t>
        </is>
      </c>
    </row>
    <row r="11" ht="22" customHeight="1">
      <c r="A11" s="16" t="inlineStr">
        <is>
          <t>Fictional Garden Gnome Gallery</t>
        </is>
      </c>
      <c r="B11" s="16" t="inlineStr">
        <is>
          <t>Fictional Gnome Sculpture Lawn</t>
        </is>
      </c>
      <c r="C11" s="16" t="inlineStr">
        <is>
          <t>Tree and Shrub Care</t>
        </is>
      </c>
      <c r="D11" s="16" t="inlineStr">
        <is>
          <t>FIC-2026-007</t>
        </is>
      </c>
      <c r="E11" s="17" t="n">
        <v>46184</v>
      </c>
      <c r="F11" s="17" t="n">
        <v>46214</v>
      </c>
      <c r="G11" s="18" t="n">
        <v>1800</v>
      </c>
      <c r="H11" s="18" t="n">
        <v>300</v>
      </c>
      <c r="I11" s="17" t="n">
        <v>46253</v>
      </c>
      <c r="J11" s="16" t="inlineStr">
        <is>
          <t>Normal</t>
        </is>
      </c>
      <c r="K11" s="6">
        <f>IF(OR($D11="",$G11="",NOT(ISNUMBER($G11)),AND($H11&lt;&gt;"",NOT(ISNUMBER($H11)))),"",IFERROR(MAX(0,$G11-IF($H11="",0,$H11)),""))</f>
        <v/>
      </c>
      <c r="L11" s="11">
        <f>IF(OR($D11="",$F11="",$K11="",NOT(ISNUMBER($F11)),NOT(ISNUMBER(Assumptions!$B$5))),"",IF($K11&lt;=0,0,IFERROR(MAX(0,Assumptions!$B$5-$F11),"")))</f>
        <v/>
      </c>
      <c r="M11" s="13">
        <f>IF(OR($D11="",$K11="",$L11=""),"",IF($K11&lt;=0,"Paid",IF(OR(COUNT(Assumptions!$B$11:$B$14)&lt;4,COUNTA(Assumptions!$A$11:$A$15)&lt;5,Assumptions!$B$11&gt;=Assumptions!$B$12,Assumptions!$B$12&gt;=Assumptions!$B$13,Assumptions!$B$13&gt;=Assumptions!$B$14),"Check assumptions",IF($L11&lt;=Assumptions!$B$11,Assumptions!$A$11,IF($L11&lt;=Assumptions!$B$12,Assumptions!$A$12,IF($L11&lt;=Assumptions!$B$13,Assumptions!$A$13,IF($L11&lt;=Assumptions!$B$14,Assumptions!$A$14,Assumptions!$A$15)))))))</f>
        <v/>
      </c>
      <c r="N11" s="13">
        <f>IF(OR($D11="",$K11=""),"",IF($K11&lt;=0,"Paid",IF(NOT(ISNUMBER($F11)),"Needs dates",IF($J11="","Needs status",IF(OR($J11="Disputed",$J11="Hold"),"Human review",IF($J11="Promise to Pay","Follow up",IF(OR(NOT(ISNUMBER(Assumptions!$B$5)),NOT(ISNUMBER(Assumptions!$B$6)),NOT(ISNUMBER(Assumptions!$B$7)),NOT(ISNUMBER(Assumptions!$B$8))),"Check assumptions",IF(AND($L11&gt;Assumptions!$B$7,$K11&gt;=Assumptions!$B$6),"High",IF(OR($L11&gt;Assumptions!$B$7,$K11&gt;=Assumptions!$B$6),"Medium",IF(AND($F11&gt;=Assumptions!$B$5,$F11&lt;=Assumptions!$B$5+Assumptions!$B$8),"Upcoming","Routine"))))))))))</f>
        <v/>
      </c>
      <c r="O11" s="19" t="inlineStr">
        <is>
          <t>Overdue threshold test.</t>
        </is>
      </c>
    </row>
    <row r="12" ht="22" customHeight="1">
      <c r="A12" s="16" t="inlineStr">
        <is>
          <t>Fictional Honeybee Hall</t>
        </is>
      </c>
      <c r="B12" s="16" t="inlineStr">
        <is>
          <t>Fictional Honeybee Event Grounds</t>
        </is>
      </c>
      <c r="C12" s="16" t="inlineStr">
        <is>
          <t>Mowing</t>
        </is>
      </c>
      <c r="D12" s="16" t="inlineStr">
        <is>
          <t>FIC-2026-008</t>
        </is>
      </c>
      <c r="E12" s="17" t="n">
        <v>46155</v>
      </c>
      <c r="F12" s="17" t="n">
        <v>46185</v>
      </c>
      <c r="G12" s="18" t="n">
        <v>500</v>
      </c>
      <c r="H12" s="18" t="n">
        <v>0</v>
      </c>
      <c r="I12" s="17" t="n"/>
      <c r="J12" s="16" t="inlineStr">
        <is>
          <t>Hold</t>
        </is>
      </c>
      <c r="K12" s="9">
        <f>IF(OR($D12="",$G12="",NOT(ISNUMBER($G12)),AND($H12&lt;&gt;"",NOT(ISNUMBER($H12)))),"",IFERROR(MAX(0,$G12-IF($H12="",0,$H12)),""))</f>
        <v/>
      </c>
      <c r="L12" s="8">
        <f>IF(OR($D12="",$F12="",$K12="",NOT(ISNUMBER($F12)),NOT(ISNUMBER(Assumptions!$B$5))),"",IF($K12&lt;=0,0,IFERROR(MAX(0,Assumptions!$B$5-$F12),"")))</f>
        <v/>
      </c>
      <c r="M12" s="12">
        <f>IF(OR($D12="",$K12="",$L12=""),"",IF($K12&lt;=0,"Paid",IF(OR(COUNT(Assumptions!$B$11:$B$14)&lt;4,COUNTA(Assumptions!$A$11:$A$15)&lt;5,Assumptions!$B$11&gt;=Assumptions!$B$12,Assumptions!$B$12&gt;=Assumptions!$B$13,Assumptions!$B$13&gt;=Assumptions!$B$14),"Check assumptions",IF($L12&lt;=Assumptions!$B$11,Assumptions!$A$11,IF($L12&lt;=Assumptions!$B$12,Assumptions!$A$12,IF($L12&lt;=Assumptions!$B$13,Assumptions!$A$13,IF($L12&lt;=Assumptions!$B$14,Assumptions!$A$14,Assumptions!$A$15)))))))</f>
        <v/>
      </c>
      <c r="N12" s="12">
        <f>IF(OR($D12="",$K12=""),"",IF($K12&lt;=0,"Paid",IF(NOT(ISNUMBER($F12)),"Needs dates",IF($J12="","Needs status",IF(OR($J12="Disputed",$J12="Hold"),"Human review",IF($J12="Promise to Pay","Follow up",IF(OR(NOT(ISNUMBER(Assumptions!$B$5)),NOT(ISNUMBER(Assumptions!$B$6)),NOT(ISNUMBER(Assumptions!$B$7)),NOT(ISNUMBER(Assumptions!$B$8))),"Check assumptions",IF(AND($L12&gt;Assumptions!$B$7,$K12&gt;=Assumptions!$B$6),"High",IF(OR($L12&gt;Assumptions!$B$7,$K12&gt;=Assumptions!$B$6),"Medium",IF(AND($F12&gt;=Assumptions!$B$5,$F12&lt;=Assumptions!$B$5+Assumptions!$B$8),"Upcoming","Routine"))))))))))</f>
        <v/>
      </c>
      <c r="O12" s="19" t="inlineStr">
        <is>
          <t>Administrative hold requires review.</t>
        </is>
      </c>
    </row>
    <row r="13" ht="22" customHeight="1">
      <c r="A13" s="16" t="inlineStr">
        <is>
          <t>Fictional Juniper Junction</t>
        </is>
      </c>
      <c r="B13" s="16" t="inlineStr">
        <is>
          <t>Fictional Juniper Office Park</t>
        </is>
      </c>
      <c r="C13" s="16" t="inlineStr">
        <is>
          <t>Hardscape Maintenance</t>
        </is>
      </c>
      <c r="D13" s="16" t="inlineStr">
        <is>
          <t>FIC-2026-009</t>
        </is>
      </c>
      <c r="E13" s="17" t="n">
        <v>46154</v>
      </c>
      <c r="F13" s="17" t="n">
        <v>46184</v>
      </c>
      <c r="G13" s="18" t="n">
        <v>3200</v>
      </c>
      <c r="H13" s="18" t="n">
        <v>1200</v>
      </c>
      <c r="I13" s="17" t="n">
        <v>46255</v>
      </c>
      <c r="J13" s="16" t="inlineStr">
        <is>
          <t>Normal</t>
        </is>
      </c>
      <c r="K13" s="6">
        <f>IF(OR($D13="",$G13="",NOT(ISNUMBER($G13)),AND($H13&lt;&gt;"",NOT(ISNUMBER($H13)))),"",IFERROR(MAX(0,$G13-IF($H13="",0,$H13)),""))</f>
        <v/>
      </c>
      <c r="L13" s="11">
        <f>IF(OR($D13="",$F13="",$K13="",NOT(ISNUMBER($F13)),NOT(ISNUMBER(Assumptions!$B$5))),"",IF($K13&lt;=0,0,IFERROR(MAX(0,Assumptions!$B$5-$F13),"")))</f>
        <v/>
      </c>
      <c r="M13" s="13">
        <f>IF(OR($D13="",$K13="",$L13=""),"",IF($K13&lt;=0,"Paid",IF(OR(COUNT(Assumptions!$B$11:$B$14)&lt;4,COUNTA(Assumptions!$A$11:$A$15)&lt;5,Assumptions!$B$11&gt;=Assumptions!$B$12,Assumptions!$B$12&gt;=Assumptions!$B$13,Assumptions!$B$13&gt;=Assumptions!$B$14),"Check assumptions",IF($L13&lt;=Assumptions!$B$11,Assumptions!$A$11,IF($L13&lt;=Assumptions!$B$12,Assumptions!$A$12,IF($L13&lt;=Assumptions!$B$13,Assumptions!$A$13,IF($L13&lt;=Assumptions!$B$14,Assumptions!$A$14,Assumptions!$A$15)))))))</f>
        <v/>
      </c>
      <c r="N13" s="13">
        <f>IF(OR($D13="",$K13=""),"",IF($K13&lt;=0,"Paid",IF(NOT(ISNUMBER($F13)),"Needs dates",IF($J13="","Needs status",IF(OR($J13="Disputed",$J13="Hold"),"Human review",IF($J13="Promise to Pay","Follow up",IF(OR(NOT(ISNUMBER(Assumptions!$B$5)),NOT(ISNUMBER(Assumptions!$B$6)),NOT(ISNUMBER(Assumptions!$B$7)),NOT(ISNUMBER(Assumptions!$B$8))),"Check assumptions",IF(AND($L13&gt;Assumptions!$B$7,$K13&gt;=Assumptions!$B$6),"High",IF(OR($L13&gt;Assumptions!$B$7,$K13&gt;=Assumptions!$B$6),"Medium",IF(AND($F13&gt;=Assumptions!$B$5,$F13&lt;=Assumptions!$B$5+Assumptions!$B$8),"Upcoming","Routine"))))))))))</f>
        <v/>
      </c>
      <c r="O13" s="19" t="inlineStr">
        <is>
          <t>Over-ninety-day boundary example.</t>
        </is>
      </c>
    </row>
    <row r="14" ht="22" customHeight="1">
      <c r="A14" s="16" t="inlineStr">
        <is>
          <t>Fictional Kite String Workshop</t>
        </is>
      </c>
      <c r="B14" s="16" t="inlineStr">
        <is>
          <t>Fictional Kite String Lawn</t>
        </is>
      </c>
      <c r="C14" s="16" t="inlineStr">
        <is>
          <t>Landscape Maintenance</t>
        </is>
      </c>
      <c r="D14" s="16" t="inlineStr">
        <is>
          <t>FIC-2026-010</t>
        </is>
      </c>
      <c r="E14" s="17" t="n">
        <v>46200</v>
      </c>
      <c r="F14" s="17" t="n">
        <v>46230</v>
      </c>
      <c r="G14" s="18" t="n">
        <v>700</v>
      </c>
      <c r="H14" s="18" t="n">
        <v>700</v>
      </c>
      <c r="I14" s="17" t="n">
        <v>46265</v>
      </c>
      <c r="J14" s="16" t="inlineStr">
        <is>
          <t>Normal</t>
        </is>
      </c>
      <c r="K14" s="9">
        <f>IF(OR($D14="",$G14="",NOT(ISNUMBER($G14)),AND($H14&lt;&gt;"",NOT(ISNUMBER($H14)))),"",IFERROR(MAX(0,$G14-IF($H14="",0,$H14)),""))</f>
        <v/>
      </c>
      <c r="L14" s="8">
        <f>IF(OR($D14="",$F14="",$K14="",NOT(ISNUMBER($F14)),NOT(ISNUMBER(Assumptions!$B$5))),"",IF($K14&lt;=0,0,IFERROR(MAX(0,Assumptions!$B$5-$F14),"")))</f>
        <v/>
      </c>
      <c r="M14" s="12">
        <f>IF(OR($D14="",$K14="",$L14=""),"",IF($K14&lt;=0,"Paid",IF(OR(COUNT(Assumptions!$B$11:$B$14)&lt;4,COUNTA(Assumptions!$A$11:$A$15)&lt;5,Assumptions!$B$11&gt;=Assumptions!$B$12,Assumptions!$B$12&gt;=Assumptions!$B$13,Assumptions!$B$13&gt;=Assumptions!$B$14),"Check assumptions",IF($L14&lt;=Assumptions!$B$11,Assumptions!$A$11,IF($L14&lt;=Assumptions!$B$12,Assumptions!$A$12,IF($L14&lt;=Assumptions!$B$13,Assumptions!$A$13,IF($L14&lt;=Assumptions!$B$14,Assumptions!$A$14,Assumptions!$A$15)))))))</f>
        <v/>
      </c>
      <c r="N14" s="12">
        <f>IF(OR($D14="",$K14=""),"",IF($K14&lt;=0,"Paid",IF(NOT(ISNUMBER($F14)),"Needs dates",IF($J14="","Needs status",IF(OR($J14="Disputed",$J14="Hold"),"Human review",IF($J14="Promise to Pay","Follow up",IF(OR(NOT(ISNUMBER(Assumptions!$B$5)),NOT(ISNUMBER(Assumptions!$B$6)),NOT(ISNUMBER(Assumptions!$B$7)),NOT(ISNUMBER(Assumptions!$B$8))),"Check assumptions",IF(AND($L14&gt;Assumptions!$B$7,$K14&gt;=Assumptions!$B$6),"High",IF(OR($L14&gt;Assumptions!$B$7,$K14&gt;=Assumptions!$B$6),"Medium",IF(AND($F14&gt;=Assumptions!$B$5,$F14&lt;=Assumptions!$B$5+Assumptions!$B$8),"Upcoming","Routine"))))))))))</f>
        <v/>
      </c>
      <c r="O14" s="19" t="inlineStr">
        <is>
          <t>Paid fictional invoice retained for history.</t>
        </is>
      </c>
    </row>
    <row r="15" ht="22" customHeight="1">
      <c r="A15" s="16" t="n"/>
      <c r="B15" s="16" t="n"/>
      <c r="C15" s="16" t="n"/>
      <c r="D15" s="16" t="n"/>
      <c r="E15" s="17" t="n"/>
      <c r="F15" s="17" t="n"/>
      <c r="G15" s="18" t="n"/>
      <c r="H15" s="18" t="n"/>
      <c r="I15" s="17" t="n"/>
      <c r="J15" s="16" t="n"/>
      <c r="K15" s="6">
        <f>IF(OR($D15="",$G15="",NOT(ISNUMBER($G15)),AND($H15&lt;&gt;"",NOT(ISNUMBER($H15)))),"",IFERROR(MAX(0,$G15-IF($H15="",0,$H15)),""))</f>
        <v/>
      </c>
      <c r="L15" s="11">
        <f>IF(OR($D15="",$F15="",$K15="",NOT(ISNUMBER($F15)),NOT(ISNUMBER(Assumptions!$B$5))),"",IF($K15&lt;=0,0,IFERROR(MAX(0,Assumptions!$B$5-$F15),"")))</f>
        <v/>
      </c>
      <c r="M15" s="13">
        <f>IF(OR($D15="",$K15="",$L15=""),"",IF($K15&lt;=0,"Paid",IF(OR(COUNT(Assumptions!$B$11:$B$14)&lt;4,COUNTA(Assumptions!$A$11:$A$15)&lt;5,Assumptions!$B$11&gt;=Assumptions!$B$12,Assumptions!$B$12&gt;=Assumptions!$B$13,Assumptions!$B$13&gt;=Assumptions!$B$14),"Check assumptions",IF($L15&lt;=Assumptions!$B$11,Assumptions!$A$11,IF($L15&lt;=Assumptions!$B$12,Assumptions!$A$12,IF($L15&lt;=Assumptions!$B$13,Assumptions!$A$13,IF($L15&lt;=Assumptions!$B$14,Assumptions!$A$14,Assumptions!$A$15)))))))</f>
        <v/>
      </c>
      <c r="N15" s="13">
        <f>IF(OR($D15="",$K15=""),"",IF($K15&lt;=0,"Paid",IF(NOT(ISNUMBER($F15)),"Needs dates",IF($J15="","Needs status",IF(OR($J15="Disputed",$J15="Hold"),"Human review",IF($J15="Promise to Pay","Follow up",IF(OR(NOT(ISNUMBER(Assumptions!$B$5)),NOT(ISNUMBER(Assumptions!$B$6)),NOT(ISNUMBER(Assumptions!$B$7)),NOT(ISNUMBER(Assumptions!$B$8))),"Check assumptions",IF(AND($L15&gt;Assumptions!$B$7,$K15&gt;=Assumptions!$B$6),"High",IF(OR($L15&gt;Assumptions!$B$7,$K15&gt;=Assumptions!$B$6),"Medium",IF(AND($F15&gt;=Assumptions!$B$5,$F15&lt;=Assumptions!$B$5+Assumptions!$B$8),"Upcoming","Routine"))))))))))</f>
        <v/>
      </c>
      <c r="O15" s="19" t="n"/>
    </row>
    <row r="16" ht="22" customHeight="1">
      <c r="A16" s="16" t="n"/>
      <c r="B16" s="16" t="n"/>
      <c r="C16" s="16" t="n"/>
      <c r="D16" s="16" t="n"/>
      <c r="E16" s="17" t="n"/>
      <c r="F16" s="17" t="n"/>
      <c r="G16" s="18" t="n"/>
      <c r="H16" s="18" t="n"/>
      <c r="I16" s="17" t="n"/>
      <c r="J16" s="16" t="n"/>
      <c r="K16" s="9">
        <f>IF(OR($D16="",$G16="",NOT(ISNUMBER($G16)),AND($H16&lt;&gt;"",NOT(ISNUMBER($H16)))),"",IFERROR(MAX(0,$G16-IF($H16="",0,$H16)),""))</f>
        <v/>
      </c>
      <c r="L16" s="8">
        <f>IF(OR($D16="",$F16="",$K16="",NOT(ISNUMBER($F16)),NOT(ISNUMBER(Assumptions!$B$5))),"",IF($K16&lt;=0,0,IFERROR(MAX(0,Assumptions!$B$5-$F16),"")))</f>
        <v/>
      </c>
      <c r="M16" s="12">
        <f>IF(OR($D16="",$K16="",$L16=""),"",IF($K16&lt;=0,"Paid",IF(OR(COUNT(Assumptions!$B$11:$B$14)&lt;4,COUNTA(Assumptions!$A$11:$A$15)&lt;5,Assumptions!$B$11&gt;=Assumptions!$B$12,Assumptions!$B$12&gt;=Assumptions!$B$13,Assumptions!$B$13&gt;=Assumptions!$B$14),"Check assumptions",IF($L16&lt;=Assumptions!$B$11,Assumptions!$A$11,IF($L16&lt;=Assumptions!$B$12,Assumptions!$A$12,IF($L16&lt;=Assumptions!$B$13,Assumptions!$A$13,IF($L16&lt;=Assumptions!$B$14,Assumptions!$A$14,Assumptions!$A$15)))))))</f>
        <v/>
      </c>
      <c r="N16" s="12">
        <f>IF(OR($D16="",$K16=""),"",IF($K16&lt;=0,"Paid",IF(NOT(ISNUMBER($F16)),"Needs dates",IF($J16="","Needs status",IF(OR($J16="Disputed",$J16="Hold"),"Human review",IF($J16="Promise to Pay","Follow up",IF(OR(NOT(ISNUMBER(Assumptions!$B$5)),NOT(ISNUMBER(Assumptions!$B$6)),NOT(ISNUMBER(Assumptions!$B$7)),NOT(ISNUMBER(Assumptions!$B$8))),"Check assumptions",IF(AND($L16&gt;Assumptions!$B$7,$K16&gt;=Assumptions!$B$6),"High",IF(OR($L16&gt;Assumptions!$B$7,$K16&gt;=Assumptions!$B$6),"Medium",IF(AND($F16&gt;=Assumptions!$B$5,$F16&lt;=Assumptions!$B$5+Assumptions!$B$8),"Upcoming","Routine"))))))))))</f>
        <v/>
      </c>
      <c r="O16" s="19" t="n"/>
    </row>
    <row r="17" ht="22" customHeight="1">
      <c r="A17" s="16" t="n"/>
      <c r="B17" s="16" t="n"/>
      <c r="C17" s="16" t="n"/>
      <c r="D17" s="16" t="n"/>
      <c r="E17" s="17" t="n"/>
      <c r="F17" s="17" t="n"/>
      <c r="G17" s="18" t="n"/>
      <c r="H17" s="18" t="n"/>
      <c r="I17" s="17" t="n"/>
      <c r="J17" s="16" t="n"/>
      <c r="K17" s="6">
        <f>IF(OR($D17="",$G17="",NOT(ISNUMBER($G17)),AND($H17&lt;&gt;"",NOT(ISNUMBER($H17)))),"",IFERROR(MAX(0,$G17-IF($H17="",0,$H17)),""))</f>
        <v/>
      </c>
      <c r="L17" s="11">
        <f>IF(OR($D17="",$F17="",$K17="",NOT(ISNUMBER($F17)),NOT(ISNUMBER(Assumptions!$B$5))),"",IF($K17&lt;=0,0,IFERROR(MAX(0,Assumptions!$B$5-$F17),"")))</f>
        <v/>
      </c>
      <c r="M17" s="13">
        <f>IF(OR($D17="",$K17="",$L17=""),"",IF($K17&lt;=0,"Paid",IF(OR(COUNT(Assumptions!$B$11:$B$14)&lt;4,COUNTA(Assumptions!$A$11:$A$15)&lt;5,Assumptions!$B$11&gt;=Assumptions!$B$12,Assumptions!$B$12&gt;=Assumptions!$B$13,Assumptions!$B$13&gt;=Assumptions!$B$14),"Check assumptions",IF($L17&lt;=Assumptions!$B$11,Assumptions!$A$11,IF($L17&lt;=Assumptions!$B$12,Assumptions!$A$12,IF($L17&lt;=Assumptions!$B$13,Assumptions!$A$13,IF($L17&lt;=Assumptions!$B$14,Assumptions!$A$14,Assumptions!$A$15)))))))</f>
        <v/>
      </c>
      <c r="N17" s="13">
        <f>IF(OR($D17="",$K17=""),"",IF($K17&lt;=0,"Paid",IF(NOT(ISNUMBER($F17)),"Needs dates",IF($J17="","Needs status",IF(OR($J17="Disputed",$J17="Hold"),"Human review",IF($J17="Promise to Pay","Follow up",IF(OR(NOT(ISNUMBER(Assumptions!$B$5)),NOT(ISNUMBER(Assumptions!$B$6)),NOT(ISNUMBER(Assumptions!$B$7)),NOT(ISNUMBER(Assumptions!$B$8))),"Check assumptions",IF(AND($L17&gt;Assumptions!$B$7,$K17&gt;=Assumptions!$B$6),"High",IF(OR($L17&gt;Assumptions!$B$7,$K17&gt;=Assumptions!$B$6),"Medium",IF(AND($F17&gt;=Assumptions!$B$5,$F17&lt;=Assumptions!$B$5+Assumptions!$B$8),"Upcoming","Routine"))))))))))</f>
        <v/>
      </c>
      <c r="O17" s="19" t="n"/>
    </row>
    <row r="18" ht="22" customHeight="1">
      <c r="A18" s="16" t="n"/>
      <c r="B18" s="16" t="n"/>
      <c r="C18" s="16" t="n"/>
      <c r="D18" s="16" t="n"/>
      <c r="E18" s="17" t="n"/>
      <c r="F18" s="17" t="n"/>
      <c r="G18" s="18" t="n"/>
      <c r="H18" s="18" t="n"/>
      <c r="I18" s="17" t="n"/>
      <c r="J18" s="16" t="n"/>
      <c r="K18" s="9">
        <f>IF(OR($D18="",$G18="",NOT(ISNUMBER($G18)),AND($H18&lt;&gt;"",NOT(ISNUMBER($H18)))),"",IFERROR(MAX(0,$G18-IF($H18="",0,$H18)),""))</f>
        <v/>
      </c>
      <c r="L18" s="8">
        <f>IF(OR($D18="",$F18="",$K18="",NOT(ISNUMBER($F18)),NOT(ISNUMBER(Assumptions!$B$5))),"",IF($K18&lt;=0,0,IFERROR(MAX(0,Assumptions!$B$5-$F18),"")))</f>
        <v/>
      </c>
      <c r="M18" s="12">
        <f>IF(OR($D18="",$K18="",$L18=""),"",IF($K18&lt;=0,"Paid",IF(OR(COUNT(Assumptions!$B$11:$B$14)&lt;4,COUNTA(Assumptions!$A$11:$A$15)&lt;5,Assumptions!$B$11&gt;=Assumptions!$B$12,Assumptions!$B$12&gt;=Assumptions!$B$13,Assumptions!$B$13&gt;=Assumptions!$B$14),"Check assumptions",IF($L18&lt;=Assumptions!$B$11,Assumptions!$A$11,IF($L18&lt;=Assumptions!$B$12,Assumptions!$A$12,IF($L18&lt;=Assumptions!$B$13,Assumptions!$A$13,IF($L18&lt;=Assumptions!$B$14,Assumptions!$A$14,Assumptions!$A$15)))))))</f>
        <v/>
      </c>
      <c r="N18" s="12">
        <f>IF(OR($D18="",$K18=""),"",IF($K18&lt;=0,"Paid",IF(NOT(ISNUMBER($F18)),"Needs dates",IF($J18="","Needs status",IF(OR($J18="Disputed",$J18="Hold"),"Human review",IF($J18="Promise to Pay","Follow up",IF(OR(NOT(ISNUMBER(Assumptions!$B$5)),NOT(ISNUMBER(Assumptions!$B$6)),NOT(ISNUMBER(Assumptions!$B$7)),NOT(ISNUMBER(Assumptions!$B$8))),"Check assumptions",IF(AND($L18&gt;Assumptions!$B$7,$K18&gt;=Assumptions!$B$6),"High",IF(OR($L18&gt;Assumptions!$B$7,$K18&gt;=Assumptions!$B$6),"Medium",IF(AND($F18&gt;=Assumptions!$B$5,$F18&lt;=Assumptions!$B$5+Assumptions!$B$8),"Upcoming","Routine"))))))))))</f>
        <v/>
      </c>
      <c r="O18" s="19" t="n"/>
    </row>
    <row r="19" ht="22" customHeight="1">
      <c r="A19" s="16" t="n"/>
      <c r="B19" s="16" t="n"/>
      <c r="C19" s="16" t="n"/>
      <c r="D19" s="16" t="n"/>
      <c r="E19" s="17" t="n"/>
      <c r="F19" s="17" t="n"/>
      <c r="G19" s="18" t="n"/>
      <c r="H19" s="18" t="n"/>
      <c r="I19" s="17" t="n"/>
      <c r="J19" s="16" t="n"/>
      <c r="K19" s="6">
        <f>IF(OR($D19="",$G19="",NOT(ISNUMBER($G19)),AND($H19&lt;&gt;"",NOT(ISNUMBER($H19)))),"",IFERROR(MAX(0,$G19-IF($H19="",0,$H19)),""))</f>
        <v/>
      </c>
      <c r="L19" s="11">
        <f>IF(OR($D19="",$F19="",$K19="",NOT(ISNUMBER($F19)),NOT(ISNUMBER(Assumptions!$B$5))),"",IF($K19&lt;=0,0,IFERROR(MAX(0,Assumptions!$B$5-$F19),"")))</f>
        <v/>
      </c>
      <c r="M19" s="13">
        <f>IF(OR($D19="",$K19="",$L19=""),"",IF($K19&lt;=0,"Paid",IF(OR(COUNT(Assumptions!$B$11:$B$14)&lt;4,COUNTA(Assumptions!$A$11:$A$15)&lt;5,Assumptions!$B$11&gt;=Assumptions!$B$12,Assumptions!$B$12&gt;=Assumptions!$B$13,Assumptions!$B$13&gt;=Assumptions!$B$14),"Check assumptions",IF($L19&lt;=Assumptions!$B$11,Assumptions!$A$11,IF($L19&lt;=Assumptions!$B$12,Assumptions!$A$12,IF($L19&lt;=Assumptions!$B$13,Assumptions!$A$13,IF($L19&lt;=Assumptions!$B$14,Assumptions!$A$14,Assumptions!$A$15)))))))</f>
        <v/>
      </c>
      <c r="N19" s="13">
        <f>IF(OR($D19="",$K19=""),"",IF($K19&lt;=0,"Paid",IF(NOT(ISNUMBER($F19)),"Needs dates",IF($J19="","Needs status",IF(OR($J19="Disputed",$J19="Hold"),"Human review",IF($J19="Promise to Pay","Follow up",IF(OR(NOT(ISNUMBER(Assumptions!$B$5)),NOT(ISNUMBER(Assumptions!$B$6)),NOT(ISNUMBER(Assumptions!$B$7)),NOT(ISNUMBER(Assumptions!$B$8))),"Check assumptions",IF(AND($L19&gt;Assumptions!$B$7,$K19&gt;=Assumptions!$B$6),"High",IF(OR($L19&gt;Assumptions!$B$7,$K19&gt;=Assumptions!$B$6),"Medium",IF(AND($F19&gt;=Assumptions!$B$5,$F19&lt;=Assumptions!$B$5+Assumptions!$B$8),"Upcoming","Routine"))))))))))</f>
        <v/>
      </c>
      <c r="O19" s="19" t="n"/>
    </row>
    <row r="20" ht="22" customHeight="1">
      <c r="A20" s="16" t="n"/>
      <c r="B20" s="16" t="n"/>
      <c r="C20" s="16" t="n"/>
      <c r="D20" s="16" t="n"/>
      <c r="E20" s="17" t="n"/>
      <c r="F20" s="17" t="n"/>
      <c r="G20" s="18" t="n"/>
      <c r="H20" s="18" t="n"/>
      <c r="I20" s="17" t="n"/>
      <c r="J20" s="16" t="n"/>
      <c r="K20" s="9">
        <f>IF(OR($D20="",$G20="",NOT(ISNUMBER($G20)),AND($H20&lt;&gt;"",NOT(ISNUMBER($H20)))),"",IFERROR(MAX(0,$G20-IF($H20="",0,$H20)),""))</f>
        <v/>
      </c>
      <c r="L20" s="8">
        <f>IF(OR($D20="",$F20="",$K20="",NOT(ISNUMBER($F20)),NOT(ISNUMBER(Assumptions!$B$5))),"",IF($K20&lt;=0,0,IFERROR(MAX(0,Assumptions!$B$5-$F20),"")))</f>
        <v/>
      </c>
      <c r="M20" s="12">
        <f>IF(OR($D20="",$K20="",$L20=""),"",IF($K20&lt;=0,"Paid",IF(OR(COUNT(Assumptions!$B$11:$B$14)&lt;4,COUNTA(Assumptions!$A$11:$A$15)&lt;5,Assumptions!$B$11&gt;=Assumptions!$B$12,Assumptions!$B$12&gt;=Assumptions!$B$13,Assumptions!$B$13&gt;=Assumptions!$B$14),"Check assumptions",IF($L20&lt;=Assumptions!$B$11,Assumptions!$A$11,IF($L20&lt;=Assumptions!$B$12,Assumptions!$A$12,IF($L20&lt;=Assumptions!$B$13,Assumptions!$A$13,IF($L20&lt;=Assumptions!$B$14,Assumptions!$A$14,Assumptions!$A$15)))))))</f>
        <v/>
      </c>
      <c r="N20" s="12">
        <f>IF(OR($D20="",$K20=""),"",IF($K20&lt;=0,"Paid",IF(NOT(ISNUMBER($F20)),"Needs dates",IF($J20="","Needs status",IF(OR($J20="Disputed",$J20="Hold"),"Human review",IF($J20="Promise to Pay","Follow up",IF(OR(NOT(ISNUMBER(Assumptions!$B$5)),NOT(ISNUMBER(Assumptions!$B$6)),NOT(ISNUMBER(Assumptions!$B$7)),NOT(ISNUMBER(Assumptions!$B$8))),"Check assumptions",IF(AND($L20&gt;Assumptions!$B$7,$K20&gt;=Assumptions!$B$6),"High",IF(OR($L20&gt;Assumptions!$B$7,$K20&gt;=Assumptions!$B$6),"Medium",IF(AND($F20&gt;=Assumptions!$B$5,$F20&lt;=Assumptions!$B$5+Assumptions!$B$8),"Upcoming","Routine"))))))))))</f>
        <v/>
      </c>
      <c r="O20" s="19" t="n"/>
    </row>
    <row r="21" ht="22" customHeight="1">
      <c r="A21" s="16" t="n"/>
      <c r="B21" s="16" t="n"/>
      <c r="C21" s="16" t="n"/>
      <c r="D21" s="16" t="n"/>
      <c r="E21" s="17" t="n"/>
      <c r="F21" s="17" t="n"/>
      <c r="G21" s="18" t="n"/>
      <c r="H21" s="18" t="n"/>
      <c r="I21" s="17" t="n"/>
      <c r="J21" s="16" t="n"/>
      <c r="K21" s="6">
        <f>IF(OR($D21="",$G21="",NOT(ISNUMBER($G21)),AND($H21&lt;&gt;"",NOT(ISNUMBER($H21)))),"",IFERROR(MAX(0,$G21-IF($H21="",0,$H21)),""))</f>
        <v/>
      </c>
      <c r="L21" s="11">
        <f>IF(OR($D21="",$F21="",$K21="",NOT(ISNUMBER($F21)),NOT(ISNUMBER(Assumptions!$B$5))),"",IF($K21&lt;=0,0,IFERROR(MAX(0,Assumptions!$B$5-$F21),"")))</f>
        <v/>
      </c>
      <c r="M21" s="13">
        <f>IF(OR($D21="",$K21="",$L21=""),"",IF($K21&lt;=0,"Paid",IF(OR(COUNT(Assumptions!$B$11:$B$14)&lt;4,COUNTA(Assumptions!$A$11:$A$15)&lt;5,Assumptions!$B$11&gt;=Assumptions!$B$12,Assumptions!$B$12&gt;=Assumptions!$B$13,Assumptions!$B$13&gt;=Assumptions!$B$14),"Check assumptions",IF($L21&lt;=Assumptions!$B$11,Assumptions!$A$11,IF($L21&lt;=Assumptions!$B$12,Assumptions!$A$12,IF($L21&lt;=Assumptions!$B$13,Assumptions!$A$13,IF($L21&lt;=Assumptions!$B$14,Assumptions!$A$14,Assumptions!$A$15)))))))</f>
        <v/>
      </c>
      <c r="N21" s="13">
        <f>IF(OR($D21="",$K21=""),"",IF($K21&lt;=0,"Paid",IF(NOT(ISNUMBER($F21)),"Needs dates",IF($J21="","Needs status",IF(OR($J21="Disputed",$J21="Hold"),"Human review",IF($J21="Promise to Pay","Follow up",IF(OR(NOT(ISNUMBER(Assumptions!$B$5)),NOT(ISNUMBER(Assumptions!$B$6)),NOT(ISNUMBER(Assumptions!$B$7)),NOT(ISNUMBER(Assumptions!$B$8))),"Check assumptions",IF(AND($L21&gt;Assumptions!$B$7,$K21&gt;=Assumptions!$B$6),"High",IF(OR($L21&gt;Assumptions!$B$7,$K21&gt;=Assumptions!$B$6),"Medium",IF(AND($F21&gt;=Assumptions!$B$5,$F21&lt;=Assumptions!$B$5+Assumptions!$B$8),"Upcoming","Routine"))))))))))</f>
        <v/>
      </c>
      <c r="O21" s="19" t="n"/>
    </row>
    <row r="22" ht="22" customHeight="1">
      <c r="A22" s="16" t="n"/>
      <c r="B22" s="16" t="n"/>
      <c r="C22" s="16" t="n"/>
      <c r="D22" s="16" t="n"/>
      <c r="E22" s="17" t="n"/>
      <c r="F22" s="17" t="n"/>
      <c r="G22" s="18" t="n"/>
      <c r="H22" s="18" t="n"/>
      <c r="I22" s="17" t="n"/>
      <c r="J22" s="16" t="n"/>
      <c r="K22" s="9">
        <f>IF(OR($D22="",$G22="",NOT(ISNUMBER($G22)),AND($H22&lt;&gt;"",NOT(ISNUMBER($H22)))),"",IFERROR(MAX(0,$G22-IF($H22="",0,$H22)),""))</f>
        <v/>
      </c>
      <c r="L22" s="8">
        <f>IF(OR($D22="",$F22="",$K22="",NOT(ISNUMBER($F22)),NOT(ISNUMBER(Assumptions!$B$5))),"",IF($K22&lt;=0,0,IFERROR(MAX(0,Assumptions!$B$5-$F22),"")))</f>
        <v/>
      </c>
      <c r="M22" s="12">
        <f>IF(OR($D22="",$K22="",$L22=""),"",IF($K22&lt;=0,"Paid",IF(OR(COUNT(Assumptions!$B$11:$B$14)&lt;4,COUNTA(Assumptions!$A$11:$A$15)&lt;5,Assumptions!$B$11&gt;=Assumptions!$B$12,Assumptions!$B$12&gt;=Assumptions!$B$13,Assumptions!$B$13&gt;=Assumptions!$B$14),"Check assumptions",IF($L22&lt;=Assumptions!$B$11,Assumptions!$A$11,IF($L22&lt;=Assumptions!$B$12,Assumptions!$A$12,IF($L22&lt;=Assumptions!$B$13,Assumptions!$A$13,IF($L22&lt;=Assumptions!$B$14,Assumptions!$A$14,Assumptions!$A$15)))))))</f>
        <v/>
      </c>
      <c r="N22" s="12">
        <f>IF(OR($D22="",$K22=""),"",IF($K22&lt;=0,"Paid",IF(NOT(ISNUMBER($F22)),"Needs dates",IF($J22="","Needs status",IF(OR($J22="Disputed",$J22="Hold"),"Human review",IF($J22="Promise to Pay","Follow up",IF(OR(NOT(ISNUMBER(Assumptions!$B$5)),NOT(ISNUMBER(Assumptions!$B$6)),NOT(ISNUMBER(Assumptions!$B$7)),NOT(ISNUMBER(Assumptions!$B$8))),"Check assumptions",IF(AND($L22&gt;Assumptions!$B$7,$K22&gt;=Assumptions!$B$6),"High",IF(OR($L22&gt;Assumptions!$B$7,$K22&gt;=Assumptions!$B$6),"Medium",IF(AND($F22&gt;=Assumptions!$B$5,$F22&lt;=Assumptions!$B$5+Assumptions!$B$8),"Upcoming","Routine"))))))))))</f>
        <v/>
      </c>
      <c r="O22" s="19" t="n"/>
    </row>
    <row r="23" ht="22" customHeight="1">
      <c r="A23" s="16" t="n"/>
      <c r="B23" s="16" t="n"/>
      <c r="C23" s="16" t="n"/>
      <c r="D23" s="16" t="n"/>
      <c r="E23" s="17" t="n"/>
      <c r="F23" s="17" t="n"/>
      <c r="G23" s="18" t="n"/>
      <c r="H23" s="18" t="n"/>
      <c r="I23" s="17" t="n"/>
      <c r="J23" s="16" t="n"/>
      <c r="K23" s="6">
        <f>IF(OR($D23="",$G23="",NOT(ISNUMBER($G23)),AND($H23&lt;&gt;"",NOT(ISNUMBER($H23)))),"",IFERROR(MAX(0,$G23-IF($H23="",0,$H23)),""))</f>
        <v/>
      </c>
      <c r="L23" s="11">
        <f>IF(OR($D23="",$F23="",$K23="",NOT(ISNUMBER($F23)),NOT(ISNUMBER(Assumptions!$B$5))),"",IF($K23&lt;=0,0,IFERROR(MAX(0,Assumptions!$B$5-$F23),"")))</f>
        <v/>
      </c>
      <c r="M23" s="13">
        <f>IF(OR($D23="",$K23="",$L23=""),"",IF($K23&lt;=0,"Paid",IF(OR(COUNT(Assumptions!$B$11:$B$14)&lt;4,COUNTA(Assumptions!$A$11:$A$15)&lt;5,Assumptions!$B$11&gt;=Assumptions!$B$12,Assumptions!$B$12&gt;=Assumptions!$B$13,Assumptions!$B$13&gt;=Assumptions!$B$14),"Check assumptions",IF($L23&lt;=Assumptions!$B$11,Assumptions!$A$11,IF($L23&lt;=Assumptions!$B$12,Assumptions!$A$12,IF($L23&lt;=Assumptions!$B$13,Assumptions!$A$13,IF($L23&lt;=Assumptions!$B$14,Assumptions!$A$14,Assumptions!$A$15)))))))</f>
        <v/>
      </c>
      <c r="N23" s="13">
        <f>IF(OR($D23="",$K23=""),"",IF($K23&lt;=0,"Paid",IF(NOT(ISNUMBER($F23)),"Needs dates",IF($J23="","Needs status",IF(OR($J23="Disputed",$J23="Hold"),"Human review",IF($J23="Promise to Pay","Follow up",IF(OR(NOT(ISNUMBER(Assumptions!$B$5)),NOT(ISNUMBER(Assumptions!$B$6)),NOT(ISNUMBER(Assumptions!$B$7)),NOT(ISNUMBER(Assumptions!$B$8))),"Check assumptions",IF(AND($L23&gt;Assumptions!$B$7,$K23&gt;=Assumptions!$B$6),"High",IF(OR($L23&gt;Assumptions!$B$7,$K23&gt;=Assumptions!$B$6),"Medium",IF(AND($F23&gt;=Assumptions!$B$5,$F23&lt;=Assumptions!$B$5+Assumptions!$B$8),"Upcoming","Routine"))))))))))</f>
        <v/>
      </c>
      <c r="O23" s="19" t="n"/>
    </row>
    <row r="24" ht="22" customHeight="1">
      <c r="A24" s="16" t="n"/>
      <c r="B24" s="16" t="n"/>
      <c r="C24" s="16" t="n"/>
      <c r="D24" s="16" t="n"/>
      <c r="E24" s="17" t="n"/>
      <c r="F24" s="17" t="n"/>
      <c r="G24" s="18" t="n"/>
      <c r="H24" s="18" t="n"/>
      <c r="I24" s="17" t="n"/>
      <c r="J24" s="16" t="n"/>
      <c r="K24" s="9">
        <f>IF(OR($D24="",$G24="",NOT(ISNUMBER($G24)),AND($H24&lt;&gt;"",NOT(ISNUMBER($H24)))),"",IFERROR(MAX(0,$G24-IF($H24="",0,$H24)),""))</f>
        <v/>
      </c>
      <c r="L24" s="8">
        <f>IF(OR($D24="",$F24="",$K24="",NOT(ISNUMBER($F24)),NOT(ISNUMBER(Assumptions!$B$5))),"",IF($K24&lt;=0,0,IFERROR(MAX(0,Assumptions!$B$5-$F24),"")))</f>
        <v/>
      </c>
      <c r="M24" s="12">
        <f>IF(OR($D24="",$K24="",$L24=""),"",IF($K24&lt;=0,"Paid",IF(OR(COUNT(Assumptions!$B$11:$B$14)&lt;4,COUNTA(Assumptions!$A$11:$A$15)&lt;5,Assumptions!$B$11&gt;=Assumptions!$B$12,Assumptions!$B$12&gt;=Assumptions!$B$13,Assumptions!$B$13&gt;=Assumptions!$B$14),"Check assumptions",IF($L24&lt;=Assumptions!$B$11,Assumptions!$A$11,IF($L24&lt;=Assumptions!$B$12,Assumptions!$A$12,IF($L24&lt;=Assumptions!$B$13,Assumptions!$A$13,IF($L24&lt;=Assumptions!$B$14,Assumptions!$A$14,Assumptions!$A$15)))))))</f>
        <v/>
      </c>
      <c r="N24" s="12">
        <f>IF(OR($D24="",$K24=""),"",IF($K24&lt;=0,"Paid",IF(NOT(ISNUMBER($F24)),"Needs dates",IF($J24="","Needs status",IF(OR($J24="Disputed",$J24="Hold"),"Human review",IF($J24="Promise to Pay","Follow up",IF(OR(NOT(ISNUMBER(Assumptions!$B$5)),NOT(ISNUMBER(Assumptions!$B$6)),NOT(ISNUMBER(Assumptions!$B$7)),NOT(ISNUMBER(Assumptions!$B$8))),"Check assumptions",IF(AND($L24&gt;Assumptions!$B$7,$K24&gt;=Assumptions!$B$6),"High",IF(OR($L24&gt;Assumptions!$B$7,$K24&gt;=Assumptions!$B$6),"Medium",IF(AND($F24&gt;=Assumptions!$B$5,$F24&lt;=Assumptions!$B$5+Assumptions!$B$8),"Upcoming","Routine"))))))))))</f>
        <v/>
      </c>
      <c r="O24" s="19" t="n"/>
    </row>
    <row r="25" ht="22" customHeight="1">
      <c r="A25" s="16" t="n"/>
      <c r="B25" s="16" t="n"/>
      <c r="C25" s="16" t="n"/>
      <c r="D25" s="16" t="n"/>
      <c r="E25" s="17" t="n"/>
      <c r="F25" s="17" t="n"/>
      <c r="G25" s="18" t="n"/>
      <c r="H25" s="18" t="n"/>
      <c r="I25" s="17" t="n"/>
      <c r="J25" s="16" t="n"/>
      <c r="K25" s="6">
        <f>IF(OR($D25="",$G25="",NOT(ISNUMBER($G25)),AND($H25&lt;&gt;"",NOT(ISNUMBER($H25)))),"",IFERROR(MAX(0,$G25-IF($H25="",0,$H25)),""))</f>
        <v/>
      </c>
      <c r="L25" s="11">
        <f>IF(OR($D25="",$F25="",$K25="",NOT(ISNUMBER($F25)),NOT(ISNUMBER(Assumptions!$B$5))),"",IF($K25&lt;=0,0,IFERROR(MAX(0,Assumptions!$B$5-$F25),"")))</f>
        <v/>
      </c>
      <c r="M25" s="13">
        <f>IF(OR($D25="",$K25="",$L25=""),"",IF($K25&lt;=0,"Paid",IF(OR(COUNT(Assumptions!$B$11:$B$14)&lt;4,COUNTA(Assumptions!$A$11:$A$15)&lt;5,Assumptions!$B$11&gt;=Assumptions!$B$12,Assumptions!$B$12&gt;=Assumptions!$B$13,Assumptions!$B$13&gt;=Assumptions!$B$14),"Check assumptions",IF($L25&lt;=Assumptions!$B$11,Assumptions!$A$11,IF($L25&lt;=Assumptions!$B$12,Assumptions!$A$12,IF($L25&lt;=Assumptions!$B$13,Assumptions!$A$13,IF($L25&lt;=Assumptions!$B$14,Assumptions!$A$14,Assumptions!$A$15)))))))</f>
        <v/>
      </c>
      <c r="N25" s="13">
        <f>IF(OR($D25="",$K25=""),"",IF($K25&lt;=0,"Paid",IF(NOT(ISNUMBER($F25)),"Needs dates",IF($J25="","Needs status",IF(OR($J25="Disputed",$J25="Hold"),"Human review",IF($J25="Promise to Pay","Follow up",IF(OR(NOT(ISNUMBER(Assumptions!$B$5)),NOT(ISNUMBER(Assumptions!$B$6)),NOT(ISNUMBER(Assumptions!$B$7)),NOT(ISNUMBER(Assumptions!$B$8))),"Check assumptions",IF(AND($L25&gt;Assumptions!$B$7,$K25&gt;=Assumptions!$B$6),"High",IF(OR($L25&gt;Assumptions!$B$7,$K25&gt;=Assumptions!$B$6),"Medium",IF(AND($F25&gt;=Assumptions!$B$5,$F25&lt;=Assumptions!$B$5+Assumptions!$B$8),"Upcoming","Routine"))))))))))</f>
        <v/>
      </c>
      <c r="O25" s="19" t="n"/>
    </row>
    <row r="26" ht="22" customHeight="1">
      <c r="A26" s="16" t="n"/>
      <c r="B26" s="16" t="n"/>
      <c r="C26" s="16" t="n"/>
      <c r="D26" s="16" t="n"/>
      <c r="E26" s="17" t="n"/>
      <c r="F26" s="17" t="n"/>
      <c r="G26" s="18" t="n"/>
      <c r="H26" s="18" t="n"/>
      <c r="I26" s="17" t="n"/>
      <c r="J26" s="16" t="n"/>
      <c r="K26" s="9">
        <f>IF(OR($D26="",$G26="",NOT(ISNUMBER($G26)),AND($H26&lt;&gt;"",NOT(ISNUMBER($H26)))),"",IFERROR(MAX(0,$G26-IF($H26="",0,$H26)),""))</f>
        <v/>
      </c>
      <c r="L26" s="8">
        <f>IF(OR($D26="",$F26="",$K26="",NOT(ISNUMBER($F26)),NOT(ISNUMBER(Assumptions!$B$5))),"",IF($K26&lt;=0,0,IFERROR(MAX(0,Assumptions!$B$5-$F26),"")))</f>
        <v/>
      </c>
      <c r="M26" s="12">
        <f>IF(OR($D26="",$K26="",$L26=""),"",IF($K26&lt;=0,"Paid",IF(OR(COUNT(Assumptions!$B$11:$B$14)&lt;4,COUNTA(Assumptions!$A$11:$A$15)&lt;5,Assumptions!$B$11&gt;=Assumptions!$B$12,Assumptions!$B$12&gt;=Assumptions!$B$13,Assumptions!$B$13&gt;=Assumptions!$B$14),"Check assumptions",IF($L26&lt;=Assumptions!$B$11,Assumptions!$A$11,IF($L26&lt;=Assumptions!$B$12,Assumptions!$A$12,IF($L26&lt;=Assumptions!$B$13,Assumptions!$A$13,IF($L26&lt;=Assumptions!$B$14,Assumptions!$A$14,Assumptions!$A$15)))))))</f>
        <v/>
      </c>
      <c r="N26" s="12">
        <f>IF(OR($D26="",$K26=""),"",IF($K26&lt;=0,"Paid",IF(NOT(ISNUMBER($F26)),"Needs dates",IF($J26="","Needs status",IF(OR($J26="Disputed",$J26="Hold"),"Human review",IF($J26="Promise to Pay","Follow up",IF(OR(NOT(ISNUMBER(Assumptions!$B$5)),NOT(ISNUMBER(Assumptions!$B$6)),NOT(ISNUMBER(Assumptions!$B$7)),NOT(ISNUMBER(Assumptions!$B$8))),"Check assumptions",IF(AND($L26&gt;Assumptions!$B$7,$K26&gt;=Assumptions!$B$6),"High",IF(OR($L26&gt;Assumptions!$B$7,$K26&gt;=Assumptions!$B$6),"Medium",IF(AND($F26&gt;=Assumptions!$B$5,$F26&lt;=Assumptions!$B$5+Assumptions!$B$8),"Upcoming","Routine"))))))))))</f>
        <v/>
      </c>
      <c r="O26" s="19" t="n"/>
    </row>
    <row r="27" ht="22" customHeight="1">
      <c r="A27" s="16" t="n"/>
      <c r="B27" s="16" t="n"/>
      <c r="C27" s="16" t="n"/>
      <c r="D27" s="16" t="n"/>
      <c r="E27" s="17" t="n"/>
      <c r="F27" s="17" t="n"/>
      <c r="G27" s="18" t="n"/>
      <c r="H27" s="18" t="n"/>
      <c r="I27" s="17" t="n"/>
      <c r="J27" s="16" t="n"/>
      <c r="K27" s="6">
        <f>IF(OR($D27="",$G27="",NOT(ISNUMBER($G27)),AND($H27&lt;&gt;"",NOT(ISNUMBER($H27)))),"",IFERROR(MAX(0,$G27-IF($H27="",0,$H27)),""))</f>
        <v/>
      </c>
      <c r="L27" s="11">
        <f>IF(OR($D27="",$F27="",$K27="",NOT(ISNUMBER($F27)),NOT(ISNUMBER(Assumptions!$B$5))),"",IF($K27&lt;=0,0,IFERROR(MAX(0,Assumptions!$B$5-$F27),"")))</f>
        <v/>
      </c>
      <c r="M27" s="13">
        <f>IF(OR($D27="",$K27="",$L27=""),"",IF($K27&lt;=0,"Paid",IF(OR(COUNT(Assumptions!$B$11:$B$14)&lt;4,COUNTA(Assumptions!$A$11:$A$15)&lt;5,Assumptions!$B$11&gt;=Assumptions!$B$12,Assumptions!$B$12&gt;=Assumptions!$B$13,Assumptions!$B$13&gt;=Assumptions!$B$14),"Check assumptions",IF($L27&lt;=Assumptions!$B$11,Assumptions!$A$11,IF($L27&lt;=Assumptions!$B$12,Assumptions!$A$12,IF($L27&lt;=Assumptions!$B$13,Assumptions!$A$13,IF($L27&lt;=Assumptions!$B$14,Assumptions!$A$14,Assumptions!$A$15)))))))</f>
        <v/>
      </c>
      <c r="N27" s="13">
        <f>IF(OR($D27="",$K27=""),"",IF($K27&lt;=0,"Paid",IF(NOT(ISNUMBER($F27)),"Needs dates",IF($J27="","Needs status",IF(OR($J27="Disputed",$J27="Hold"),"Human review",IF($J27="Promise to Pay","Follow up",IF(OR(NOT(ISNUMBER(Assumptions!$B$5)),NOT(ISNUMBER(Assumptions!$B$6)),NOT(ISNUMBER(Assumptions!$B$7)),NOT(ISNUMBER(Assumptions!$B$8))),"Check assumptions",IF(AND($L27&gt;Assumptions!$B$7,$K27&gt;=Assumptions!$B$6),"High",IF(OR($L27&gt;Assumptions!$B$7,$K27&gt;=Assumptions!$B$6),"Medium",IF(AND($F27&gt;=Assumptions!$B$5,$F27&lt;=Assumptions!$B$5+Assumptions!$B$8),"Upcoming","Routine"))))))))))</f>
        <v/>
      </c>
      <c r="O27" s="19" t="n"/>
    </row>
    <row r="28" ht="22" customHeight="1">
      <c r="A28" s="16" t="n"/>
      <c r="B28" s="16" t="n"/>
      <c r="C28" s="16" t="n"/>
      <c r="D28" s="16" t="n"/>
      <c r="E28" s="17" t="n"/>
      <c r="F28" s="17" t="n"/>
      <c r="G28" s="18" t="n"/>
      <c r="H28" s="18" t="n"/>
      <c r="I28" s="17" t="n"/>
      <c r="J28" s="16" t="n"/>
      <c r="K28" s="9">
        <f>IF(OR($D28="",$G28="",NOT(ISNUMBER($G28)),AND($H28&lt;&gt;"",NOT(ISNUMBER($H28)))),"",IFERROR(MAX(0,$G28-IF($H28="",0,$H28)),""))</f>
        <v/>
      </c>
      <c r="L28" s="8">
        <f>IF(OR($D28="",$F28="",$K28="",NOT(ISNUMBER($F28)),NOT(ISNUMBER(Assumptions!$B$5))),"",IF($K28&lt;=0,0,IFERROR(MAX(0,Assumptions!$B$5-$F28),"")))</f>
        <v/>
      </c>
      <c r="M28" s="12">
        <f>IF(OR($D28="",$K28="",$L28=""),"",IF($K28&lt;=0,"Paid",IF(OR(COUNT(Assumptions!$B$11:$B$14)&lt;4,COUNTA(Assumptions!$A$11:$A$15)&lt;5,Assumptions!$B$11&gt;=Assumptions!$B$12,Assumptions!$B$12&gt;=Assumptions!$B$13,Assumptions!$B$13&gt;=Assumptions!$B$14),"Check assumptions",IF($L28&lt;=Assumptions!$B$11,Assumptions!$A$11,IF($L28&lt;=Assumptions!$B$12,Assumptions!$A$12,IF($L28&lt;=Assumptions!$B$13,Assumptions!$A$13,IF($L28&lt;=Assumptions!$B$14,Assumptions!$A$14,Assumptions!$A$15)))))))</f>
        <v/>
      </c>
      <c r="N28" s="12">
        <f>IF(OR($D28="",$K28=""),"",IF($K28&lt;=0,"Paid",IF(NOT(ISNUMBER($F28)),"Needs dates",IF($J28="","Needs status",IF(OR($J28="Disputed",$J28="Hold"),"Human review",IF($J28="Promise to Pay","Follow up",IF(OR(NOT(ISNUMBER(Assumptions!$B$5)),NOT(ISNUMBER(Assumptions!$B$6)),NOT(ISNUMBER(Assumptions!$B$7)),NOT(ISNUMBER(Assumptions!$B$8))),"Check assumptions",IF(AND($L28&gt;Assumptions!$B$7,$K28&gt;=Assumptions!$B$6),"High",IF(OR($L28&gt;Assumptions!$B$7,$K28&gt;=Assumptions!$B$6),"Medium",IF(AND($F28&gt;=Assumptions!$B$5,$F28&lt;=Assumptions!$B$5+Assumptions!$B$8),"Upcoming","Routine"))))))))))</f>
        <v/>
      </c>
      <c r="O28" s="19" t="n"/>
    </row>
    <row r="29" ht="22" customHeight="1">
      <c r="A29" s="16" t="n"/>
      <c r="B29" s="16" t="n"/>
      <c r="C29" s="16" t="n"/>
      <c r="D29" s="16" t="n"/>
      <c r="E29" s="17" t="n"/>
      <c r="F29" s="17" t="n"/>
      <c r="G29" s="18" t="n"/>
      <c r="H29" s="18" t="n"/>
      <c r="I29" s="17" t="n"/>
      <c r="J29" s="16" t="n"/>
      <c r="K29" s="6">
        <f>IF(OR($D29="",$G29="",NOT(ISNUMBER($G29)),AND($H29&lt;&gt;"",NOT(ISNUMBER($H29)))),"",IFERROR(MAX(0,$G29-IF($H29="",0,$H29)),""))</f>
        <v/>
      </c>
      <c r="L29" s="11">
        <f>IF(OR($D29="",$F29="",$K29="",NOT(ISNUMBER($F29)),NOT(ISNUMBER(Assumptions!$B$5))),"",IF($K29&lt;=0,0,IFERROR(MAX(0,Assumptions!$B$5-$F29),"")))</f>
        <v/>
      </c>
      <c r="M29" s="13">
        <f>IF(OR($D29="",$K29="",$L29=""),"",IF($K29&lt;=0,"Paid",IF(OR(COUNT(Assumptions!$B$11:$B$14)&lt;4,COUNTA(Assumptions!$A$11:$A$15)&lt;5,Assumptions!$B$11&gt;=Assumptions!$B$12,Assumptions!$B$12&gt;=Assumptions!$B$13,Assumptions!$B$13&gt;=Assumptions!$B$14),"Check assumptions",IF($L29&lt;=Assumptions!$B$11,Assumptions!$A$11,IF($L29&lt;=Assumptions!$B$12,Assumptions!$A$12,IF($L29&lt;=Assumptions!$B$13,Assumptions!$A$13,IF($L29&lt;=Assumptions!$B$14,Assumptions!$A$14,Assumptions!$A$15)))))))</f>
        <v/>
      </c>
      <c r="N29" s="13">
        <f>IF(OR($D29="",$K29=""),"",IF($K29&lt;=0,"Paid",IF(NOT(ISNUMBER($F29)),"Needs dates",IF($J29="","Needs status",IF(OR($J29="Disputed",$J29="Hold"),"Human review",IF($J29="Promise to Pay","Follow up",IF(OR(NOT(ISNUMBER(Assumptions!$B$5)),NOT(ISNUMBER(Assumptions!$B$6)),NOT(ISNUMBER(Assumptions!$B$7)),NOT(ISNUMBER(Assumptions!$B$8))),"Check assumptions",IF(AND($L29&gt;Assumptions!$B$7,$K29&gt;=Assumptions!$B$6),"High",IF(OR($L29&gt;Assumptions!$B$7,$K29&gt;=Assumptions!$B$6),"Medium",IF(AND($F29&gt;=Assumptions!$B$5,$F29&lt;=Assumptions!$B$5+Assumptions!$B$8),"Upcoming","Routine"))))))))))</f>
        <v/>
      </c>
      <c r="O29" s="19" t="n"/>
    </row>
    <row r="30" ht="22" customHeight="1">
      <c r="A30" s="16" t="n"/>
      <c r="B30" s="16" t="n"/>
      <c r="C30" s="16" t="n"/>
      <c r="D30" s="16" t="n"/>
      <c r="E30" s="17" t="n"/>
      <c r="F30" s="17" t="n"/>
      <c r="G30" s="18" t="n"/>
      <c r="H30" s="18" t="n"/>
      <c r="I30" s="17" t="n"/>
      <c r="J30" s="16" t="n"/>
      <c r="K30" s="9">
        <f>IF(OR($D30="",$G30="",NOT(ISNUMBER($G30)),AND($H30&lt;&gt;"",NOT(ISNUMBER($H30)))),"",IFERROR(MAX(0,$G30-IF($H30="",0,$H30)),""))</f>
        <v/>
      </c>
      <c r="L30" s="8">
        <f>IF(OR($D30="",$F30="",$K30="",NOT(ISNUMBER($F30)),NOT(ISNUMBER(Assumptions!$B$5))),"",IF($K30&lt;=0,0,IFERROR(MAX(0,Assumptions!$B$5-$F30),"")))</f>
        <v/>
      </c>
      <c r="M30" s="12">
        <f>IF(OR($D30="",$K30="",$L30=""),"",IF($K30&lt;=0,"Paid",IF(OR(COUNT(Assumptions!$B$11:$B$14)&lt;4,COUNTA(Assumptions!$A$11:$A$15)&lt;5,Assumptions!$B$11&gt;=Assumptions!$B$12,Assumptions!$B$12&gt;=Assumptions!$B$13,Assumptions!$B$13&gt;=Assumptions!$B$14),"Check assumptions",IF($L30&lt;=Assumptions!$B$11,Assumptions!$A$11,IF($L30&lt;=Assumptions!$B$12,Assumptions!$A$12,IF($L30&lt;=Assumptions!$B$13,Assumptions!$A$13,IF($L30&lt;=Assumptions!$B$14,Assumptions!$A$14,Assumptions!$A$15)))))))</f>
        <v/>
      </c>
      <c r="N30" s="12">
        <f>IF(OR($D30="",$K30=""),"",IF($K30&lt;=0,"Paid",IF(NOT(ISNUMBER($F30)),"Needs dates",IF($J30="","Needs status",IF(OR($J30="Disputed",$J30="Hold"),"Human review",IF($J30="Promise to Pay","Follow up",IF(OR(NOT(ISNUMBER(Assumptions!$B$5)),NOT(ISNUMBER(Assumptions!$B$6)),NOT(ISNUMBER(Assumptions!$B$7)),NOT(ISNUMBER(Assumptions!$B$8))),"Check assumptions",IF(AND($L30&gt;Assumptions!$B$7,$K30&gt;=Assumptions!$B$6),"High",IF(OR($L30&gt;Assumptions!$B$7,$K30&gt;=Assumptions!$B$6),"Medium",IF(AND($F30&gt;=Assumptions!$B$5,$F30&lt;=Assumptions!$B$5+Assumptions!$B$8),"Upcoming","Routine"))))))))))</f>
        <v/>
      </c>
      <c r="O30" s="19" t="n"/>
    </row>
    <row r="31" ht="22" customHeight="1">
      <c r="A31" s="16" t="n"/>
      <c r="B31" s="16" t="n"/>
      <c r="C31" s="16" t="n"/>
      <c r="D31" s="16" t="n"/>
      <c r="E31" s="17" t="n"/>
      <c r="F31" s="17" t="n"/>
      <c r="G31" s="18" t="n"/>
      <c r="H31" s="18" t="n"/>
      <c r="I31" s="17" t="n"/>
      <c r="J31" s="16" t="n"/>
      <c r="K31" s="6">
        <f>IF(OR($D31="",$G31="",NOT(ISNUMBER($G31)),AND($H31&lt;&gt;"",NOT(ISNUMBER($H31)))),"",IFERROR(MAX(0,$G31-IF($H31="",0,$H31)),""))</f>
        <v/>
      </c>
      <c r="L31" s="11">
        <f>IF(OR($D31="",$F31="",$K31="",NOT(ISNUMBER($F31)),NOT(ISNUMBER(Assumptions!$B$5))),"",IF($K31&lt;=0,0,IFERROR(MAX(0,Assumptions!$B$5-$F31),"")))</f>
        <v/>
      </c>
      <c r="M31" s="13">
        <f>IF(OR($D31="",$K31="",$L31=""),"",IF($K31&lt;=0,"Paid",IF(OR(COUNT(Assumptions!$B$11:$B$14)&lt;4,COUNTA(Assumptions!$A$11:$A$15)&lt;5,Assumptions!$B$11&gt;=Assumptions!$B$12,Assumptions!$B$12&gt;=Assumptions!$B$13,Assumptions!$B$13&gt;=Assumptions!$B$14),"Check assumptions",IF($L31&lt;=Assumptions!$B$11,Assumptions!$A$11,IF($L31&lt;=Assumptions!$B$12,Assumptions!$A$12,IF($L31&lt;=Assumptions!$B$13,Assumptions!$A$13,IF($L31&lt;=Assumptions!$B$14,Assumptions!$A$14,Assumptions!$A$15)))))))</f>
        <v/>
      </c>
      <c r="N31" s="13">
        <f>IF(OR($D31="",$K31=""),"",IF($K31&lt;=0,"Paid",IF(NOT(ISNUMBER($F31)),"Needs dates",IF($J31="","Needs status",IF(OR($J31="Disputed",$J31="Hold"),"Human review",IF($J31="Promise to Pay","Follow up",IF(OR(NOT(ISNUMBER(Assumptions!$B$5)),NOT(ISNUMBER(Assumptions!$B$6)),NOT(ISNUMBER(Assumptions!$B$7)),NOT(ISNUMBER(Assumptions!$B$8))),"Check assumptions",IF(AND($L31&gt;Assumptions!$B$7,$K31&gt;=Assumptions!$B$6),"High",IF(OR($L31&gt;Assumptions!$B$7,$K31&gt;=Assumptions!$B$6),"Medium",IF(AND($F31&gt;=Assumptions!$B$5,$F31&lt;=Assumptions!$B$5+Assumptions!$B$8),"Upcoming","Routine"))))))))))</f>
        <v/>
      </c>
      <c r="O31" s="19" t="n"/>
    </row>
    <row r="32" ht="22" customHeight="1">
      <c r="A32" s="16" t="n"/>
      <c r="B32" s="16" t="n"/>
      <c r="C32" s="16" t="n"/>
      <c r="D32" s="16" t="n"/>
      <c r="E32" s="17" t="n"/>
      <c r="F32" s="17" t="n"/>
      <c r="G32" s="18" t="n"/>
      <c r="H32" s="18" t="n"/>
      <c r="I32" s="17" t="n"/>
      <c r="J32" s="16" t="n"/>
      <c r="K32" s="9">
        <f>IF(OR($D32="",$G32="",NOT(ISNUMBER($G32)),AND($H32&lt;&gt;"",NOT(ISNUMBER($H32)))),"",IFERROR(MAX(0,$G32-IF($H32="",0,$H32)),""))</f>
        <v/>
      </c>
      <c r="L32" s="8">
        <f>IF(OR($D32="",$F32="",$K32="",NOT(ISNUMBER($F32)),NOT(ISNUMBER(Assumptions!$B$5))),"",IF($K32&lt;=0,0,IFERROR(MAX(0,Assumptions!$B$5-$F32),"")))</f>
        <v/>
      </c>
      <c r="M32" s="12">
        <f>IF(OR($D32="",$K32="",$L32=""),"",IF($K32&lt;=0,"Paid",IF(OR(COUNT(Assumptions!$B$11:$B$14)&lt;4,COUNTA(Assumptions!$A$11:$A$15)&lt;5,Assumptions!$B$11&gt;=Assumptions!$B$12,Assumptions!$B$12&gt;=Assumptions!$B$13,Assumptions!$B$13&gt;=Assumptions!$B$14),"Check assumptions",IF($L32&lt;=Assumptions!$B$11,Assumptions!$A$11,IF($L32&lt;=Assumptions!$B$12,Assumptions!$A$12,IF($L32&lt;=Assumptions!$B$13,Assumptions!$A$13,IF($L32&lt;=Assumptions!$B$14,Assumptions!$A$14,Assumptions!$A$15)))))))</f>
        <v/>
      </c>
      <c r="N32" s="12">
        <f>IF(OR($D32="",$K32=""),"",IF($K32&lt;=0,"Paid",IF(NOT(ISNUMBER($F32)),"Needs dates",IF($J32="","Needs status",IF(OR($J32="Disputed",$J32="Hold"),"Human review",IF($J32="Promise to Pay","Follow up",IF(OR(NOT(ISNUMBER(Assumptions!$B$5)),NOT(ISNUMBER(Assumptions!$B$6)),NOT(ISNUMBER(Assumptions!$B$7)),NOT(ISNUMBER(Assumptions!$B$8))),"Check assumptions",IF(AND($L32&gt;Assumptions!$B$7,$K32&gt;=Assumptions!$B$6),"High",IF(OR($L32&gt;Assumptions!$B$7,$K32&gt;=Assumptions!$B$6),"Medium",IF(AND($F32&gt;=Assumptions!$B$5,$F32&lt;=Assumptions!$B$5+Assumptions!$B$8),"Upcoming","Routine"))))))))))</f>
        <v/>
      </c>
      <c r="O32" s="19" t="n"/>
    </row>
    <row r="33" ht="22" customHeight="1">
      <c r="A33" s="16" t="n"/>
      <c r="B33" s="16" t="n"/>
      <c r="C33" s="16" t="n"/>
      <c r="D33" s="16" t="n"/>
      <c r="E33" s="17" t="n"/>
      <c r="F33" s="17" t="n"/>
      <c r="G33" s="18" t="n"/>
      <c r="H33" s="18" t="n"/>
      <c r="I33" s="17" t="n"/>
      <c r="J33" s="16" t="n"/>
      <c r="K33" s="6">
        <f>IF(OR($D33="",$G33="",NOT(ISNUMBER($G33)),AND($H33&lt;&gt;"",NOT(ISNUMBER($H33)))),"",IFERROR(MAX(0,$G33-IF($H33="",0,$H33)),""))</f>
        <v/>
      </c>
      <c r="L33" s="11">
        <f>IF(OR($D33="",$F33="",$K33="",NOT(ISNUMBER($F33)),NOT(ISNUMBER(Assumptions!$B$5))),"",IF($K33&lt;=0,0,IFERROR(MAX(0,Assumptions!$B$5-$F33),"")))</f>
        <v/>
      </c>
      <c r="M33" s="13">
        <f>IF(OR($D33="",$K33="",$L33=""),"",IF($K33&lt;=0,"Paid",IF(OR(COUNT(Assumptions!$B$11:$B$14)&lt;4,COUNTA(Assumptions!$A$11:$A$15)&lt;5,Assumptions!$B$11&gt;=Assumptions!$B$12,Assumptions!$B$12&gt;=Assumptions!$B$13,Assumptions!$B$13&gt;=Assumptions!$B$14),"Check assumptions",IF($L33&lt;=Assumptions!$B$11,Assumptions!$A$11,IF($L33&lt;=Assumptions!$B$12,Assumptions!$A$12,IF($L33&lt;=Assumptions!$B$13,Assumptions!$A$13,IF($L33&lt;=Assumptions!$B$14,Assumptions!$A$14,Assumptions!$A$15)))))))</f>
        <v/>
      </c>
      <c r="N33" s="13">
        <f>IF(OR($D33="",$K33=""),"",IF($K33&lt;=0,"Paid",IF(NOT(ISNUMBER($F33)),"Needs dates",IF($J33="","Needs status",IF(OR($J33="Disputed",$J33="Hold"),"Human review",IF($J33="Promise to Pay","Follow up",IF(OR(NOT(ISNUMBER(Assumptions!$B$5)),NOT(ISNUMBER(Assumptions!$B$6)),NOT(ISNUMBER(Assumptions!$B$7)),NOT(ISNUMBER(Assumptions!$B$8))),"Check assumptions",IF(AND($L33&gt;Assumptions!$B$7,$K33&gt;=Assumptions!$B$6),"High",IF(OR($L33&gt;Assumptions!$B$7,$K33&gt;=Assumptions!$B$6),"Medium",IF(AND($F33&gt;=Assumptions!$B$5,$F33&lt;=Assumptions!$B$5+Assumptions!$B$8),"Upcoming","Routine"))))))))))</f>
        <v/>
      </c>
      <c r="O33" s="19" t="n"/>
    </row>
    <row r="34" ht="22" customHeight="1">
      <c r="A34" s="16" t="n"/>
      <c r="B34" s="16" t="n"/>
      <c r="C34" s="16" t="n"/>
      <c r="D34" s="16" t="n"/>
      <c r="E34" s="17" t="n"/>
      <c r="F34" s="17" t="n"/>
      <c r="G34" s="18" t="n"/>
      <c r="H34" s="18" t="n"/>
      <c r="I34" s="17" t="n"/>
      <c r="J34" s="16" t="n"/>
      <c r="K34" s="9">
        <f>IF(OR($D34="",$G34="",NOT(ISNUMBER($G34)),AND($H34&lt;&gt;"",NOT(ISNUMBER($H34)))),"",IFERROR(MAX(0,$G34-IF($H34="",0,$H34)),""))</f>
        <v/>
      </c>
      <c r="L34" s="8">
        <f>IF(OR($D34="",$F34="",$K34="",NOT(ISNUMBER($F34)),NOT(ISNUMBER(Assumptions!$B$5))),"",IF($K34&lt;=0,0,IFERROR(MAX(0,Assumptions!$B$5-$F34),"")))</f>
        <v/>
      </c>
      <c r="M34" s="12">
        <f>IF(OR($D34="",$K34="",$L34=""),"",IF($K34&lt;=0,"Paid",IF(OR(COUNT(Assumptions!$B$11:$B$14)&lt;4,COUNTA(Assumptions!$A$11:$A$15)&lt;5,Assumptions!$B$11&gt;=Assumptions!$B$12,Assumptions!$B$12&gt;=Assumptions!$B$13,Assumptions!$B$13&gt;=Assumptions!$B$14),"Check assumptions",IF($L34&lt;=Assumptions!$B$11,Assumptions!$A$11,IF($L34&lt;=Assumptions!$B$12,Assumptions!$A$12,IF($L34&lt;=Assumptions!$B$13,Assumptions!$A$13,IF($L34&lt;=Assumptions!$B$14,Assumptions!$A$14,Assumptions!$A$15)))))))</f>
        <v/>
      </c>
      <c r="N34" s="12">
        <f>IF(OR($D34="",$K34=""),"",IF($K34&lt;=0,"Paid",IF(NOT(ISNUMBER($F34)),"Needs dates",IF($J34="","Needs status",IF(OR($J34="Disputed",$J34="Hold"),"Human review",IF($J34="Promise to Pay","Follow up",IF(OR(NOT(ISNUMBER(Assumptions!$B$5)),NOT(ISNUMBER(Assumptions!$B$6)),NOT(ISNUMBER(Assumptions!$B$7)),NOT(ISNUMBER(Assumptions!$B$8))),"Check assumptions",IF(AND($L34&gt;Assumptions!$B$7,$K34&gt;=Assumptions!$B$6),"High",IF(OR($L34&gt;Assumptions!$B$7,$K34&gt;=Assumptions!$B$6),"Medium",IF(AND($F34&gt;=Assumptions!$B$5,$F34&lt;=Assumptions!$B$5+Assumptions!$B$8),"Upcoming","Routine"))))))))))</f>
        <v/>
      </c>
      <c r="O34" s="19" t="n"/>
    </row>
    <row r="35" ht="22" customHeight="1">
      <c r="A35" s="16" t="n"/>
      <c r="B35" s="16" t="n"/>
      <c r="C35" s="16" t="n"/>
      <c r="D35" s="16" t="n"/>
      <c r="E35" s="17" t="n"/>
      <c r="F35" s="17" t="n"/>
      <c r="G35" s="18" t="n"/>
      <c r="H35" s="18" t="n"/>
      <c r="I35" s="17" t="n"/>
      <c r="J35" s="16" t="n"/>
      <c r="K35" s="6">
        <f>IF(OR($D35="",$G35="",NOT(ISNUMBER($G35)),AND($H35&lt;&gt;"",NOT(ISNUMBER($H35)))),"",IFERROR(MAX(0,$G35-IF($H35="",0,$H35)),""))</f>
        <v/>
      </c>
      <c r="L35" s="11">
        <f>IF(OR($D35="",$F35="",$K35="",NOT(ISNUMBER($F35)),NOT(ISNUMBER(Assumptions!$B$5))),"",IF($K35&lt;=0,0,IFERROR(MAX(0,Assumptions!$B$5-$F35),"")))</f>
        <v/>
      </c>
      <c r="M35" s="13">
        <f>IF(OR($D35="",$K35="",$L35=""),"",IF($K35&lt;=0,"Paid",IF(OR(COUNT(Assumptions!$B$11:$B$14)&lt;4,COUNTA(Assumptions!$A$11:$A$15)&lt;5,Assumptions!$B$11&gt;=Assumptions!$B$12,Assumptions!$B$12&gt;=Assumptions!$B$13,Assumptions!$B$13&gt;=Assumptions!$B$14),"Check assumptions",IF($L35&lt;=Assumptions!$B$11,Assumptions!$A$11,IF($L35&lt;=Assumptions!$B$12,Assumptions!$A$12,IF($L35&lt;=Assumptions!$B$13,Assumptions!$A$13,IF($L35&lt;=Assumptions!$B$14,Assumptions!$A$14,Assumptions!$A$15)))))))</f>
        <v/>
      </c>
      <c r="N35" s="13">
        <f>IF(OR($D35="",$K35=""),"",IF($K35&lt;=0,"Paid",IF(NOT(ISNUMBER($F35)),"Needs dates",IF($J35="","Needs status",IF(OR($J35="Disputed",$J35="Hold"),"Human review",IF($J35="Promise to Pay","Follow up",IF(OR(NOT(ISNUMBER(Assumptions!$B$5)),NOT(ISNUMBER(Assumptions!$B$6)),NOT(ISNUMBER(Assumptions!$B$7)),NOT(ISNUMBER(Assumptions!$B$8))),"Check assumptions",IF(AND($L35&gt;Assumptions!$B$7,$K35&gt;=Assumptions!$B$6),"High",IF(OR($L35&gt;Assumptions!$B$7,$K35&gt;=Assumptions!$B$6),"Medium",IF(AND($F35&gt;=Assumptions!$B$5,$F35&lt;=Assumptions!$B$5+Assumptions!$B$8),"Upcoming","Routine"))))))))))</f>
        <v/>
      </c>
      <c r="O35" s="19" t="n"/>
    </row>
    <row r="36" ht="22" customHeight="1">
      <c r="A36" s="16" t="n"/>
      <c r="B36" s="16" t="n"/>
      <c r="C36" s="16" t="n"/>
      <c r="D36" s="16" t="n"/>
      <c r="E36" s="17" t="n"/>
      <c r="F36" s="17" t="n"/>
      <c r="G36" s="18" t="n"/>
      <c r="H36" s="18" t="n"/>
      <c r="I36" s="17" t="n"/>
      <c r="J36" s="16" t="n"/>
      <c r="K36" s="9">
        <f>IF(OR($D36="",$G36="",NOT(ISNUMBER($G36)),AND($H36&lt;&gt;"",NOT(ISNUMBER($H36)))),"",IFERROR(MAX(0,$G36-IF($H36="",0,$H36)),""))</f>
        <v/>
      </c>
      <c r="L36" s="8">
        <f>IF(OR($D36="",$F36="",$K36="",NOT(ISNUMBER($F36)),NOT(ISNUMBER(Assumptions!$B$5))),"",IF($K36&lt;=0,0,IFERROR(MAX(0,Assumptions!$B$5-$F36),"")))</f>
        <v/>
      </c>
      <c r="M36" s="12">
        <f>IF(OR($D36="",$K36="",$L36=""),"",IF($K36&lt;=0,"Paid",IF(OR(COUNT(Assumptions!$B$11:$B$14)&lt;4,COUNTA(Assumptions!$A$11:$A$15)&lt;5,Assumptions!$B$11&gt;=Assumptions!$B$12,Assumptions!$B$12&gt;=Assumptions!$B$13,Assumptions!$B$13&gt;=Assumptions!$B$14),"Check assumptions",IF($L36&lt;=Assumptions!$B$11,Assumptions!$A$11,IF($L36&lt;=Assumptions!$B$12,Assumptions!$A$12,IF($L36&lt;=Assumptions!$B$13,Assumptions!$A$13,IF($L36&lt;=Assumptions!$B$14,Assumptions!$A$14,Assumptions!$A$15)))))))</f>
        <v/>
      </c>
      <c r="N36" s="12">
        <f>IF(OR($D36="",$K36=""),"",IF($K36&lt;=0,"Paid",IF(NOT(ISNUMBER($F36)),"Needs dates",IF($J36="","Needs status",IF(OR($J36="Disputed",$J36="Hold"),"Human review",IF($J36="Promise to Pay","Follow up",IF(OR(NOT(ISNUMBER(Assumptions!$B$5)),NOT(ISNUMBER(Assumptions!$B$6)),NOT(ISNUMBER(Assumptions!$B$7)),NOT(ISNUMBER(Assumptions!$B$8))),"Check assumptions",IF(AND($L36&gt;Assumptions!$B$7,$K36&gt;=Assumptions!$B$6),"High",IF(OR($L36&gt;Assumptions!$B$7,$K36&gt;=Assumptions!$B$6),"Medium",IF(AND($F36&gt;=Assumptions!$B$5,$F36&lt;=Assumptions!$B$5+Assumptions!$B$8),"Upcoming","Routine"))))))))))</f>
        <v/>
      </c>
      <c r="O36" s="19" t="n"/>
    </row>
    <row r="37" ht="22" customHeight="1">
      <c r="A37" s="16" t="n"/>
      <c r="B37" s="16" t="n"/>
      <c r="C37" s="16" t="n"/>
      <c r="D37" s="16" t="n"/>
      <c r="E37" s="17" t="n"/>
      <c r="F37" s="17" t="n"/>
      <c r="G37" s="18" t="n"/>
      <c r="H37" s="18" t="n"/>
      <c r="I37" s="17" t="n"/>
      <c r="J37" s="16" t="n"/>
      <c r="K37" s="6">
        <f>IF(OR($D37="",$G37="",NOT(ISNUMBER($G37)),AND($H37&lt;&gt;"",NOT(ISNUMBER($H37)))),"",IFERROR(MAX(0,$G37-IF($H37="",0,$H37)),""))</f>
        <v/>
      </c>
      <c r="L37" s="11">
        <f>IF(OR($D37="",$F37="",$K37="",NOT(ISNUMBER($F37)),NOT(ISNUMBER(Assumptions!$B$5))),"",IF($K37&lt;=0,0,IFERROR(MAX(0,Assumptions!$B$5-$F37),"")))</f>
        <v/>
      </c>
      <c r="M37" s="13">
        <f>IF(OR($D37="",$K37="",$L37=""),"",IF($K37&lt;=0,"Paid",IF(OR(COUNT(Assumptions!$B$11:$B$14)&lt;4,COUNTA(Assumptions!$A$11:$A$15)&lt;5,Assumptions!$B$11&gt;=Assumptions!$B$12,Assumptions!$B$12&gt;=Assumptions!$B$13,Assumptions!$B$13&gt;=Assumptions!$B$14),"Check assumptions",IF($L37&lt;=Assumptions!$B$11,Assumptions!$A$11,IF($L37&lt;=Assumptions!$B$12,Assumptions!$A$12,IF($L37&lt;=Assumptions!$B$13,Assumptions!$A$13,IF($L37&lt;=Assumptions!$B$14,Assumptions!$A$14,Assumptions!$A$15)))))))</f>
        <v/>
      </c>
      <c r="N37" s="13">
        <f>IF(OR($D37="",$K37=""),"",IF($K37&lt;=0,"Paid",IF(NOT(ISNUMBER($F37)),"Needs dates",IF($J37="","Needs status",IF(OR($J37="Disputed",$J37="Hold"),"Human review",IF($J37="Promise to Pay","Follow up",IF(OR(NOT(ISNUMBER(Assumptions!$B$5)),NOT(ISNUMBER(Assumptions!$B$6)),NOT(ISNUMBER(Assumptions!$B$7)),NOT(ISNUMBER(Assumptions!$B$8))),"Check assumptions",IF(AND($L37&gt;Assumptions!$B$7,$K37&gt;=Assumptions!$B$6),"High",IF(OR($L37&gt;Assumptions!$B$7,$K37&gt;=Assumptions!$B$6),"Medium",IF(AND($F37&gt;=Assumptions!$B$5,$F37&lt;=Assumptions!$B$5+Assumptions!$B$8),"Upcoming","Routine"))))))))))</f>
        <v/>
      </c>
      <c r="O37" s="19" t="n"/>
    </row>
    <row r="38" ht="22" customHeight="1">
      <c r="A38" s="16" t="n"/>
      <c r="B38" s="16" t="n"/>
      <c r="C38" s="16" t="n"/>
      <c r="D38" s="16" t="n"/>
      <c r="E38" s="17" t="n"/>
      <c r="F38" s="17" t="n"/>
      <c r="G38" s="18" t="n"/>
      <c r="H38" s="18" t="n"/>
      <c r="I38" s="17" t="n"/>
      <c r="J38" s="16" t="n"/>
      <c r="K38" s="9">
        <f>IF(OR($D38="",$G38="",NOT(ISNUMBER($G38)),AND($H38&lt;&gt;"",NOT(ISNUMBER($H38)))),"",IFERROR(MAX(0,$G38-IF($H38="",0,$H38)),""))</f>
        <v/>
      </c>
      <c r="L38" s="8">
        <f>IF(OR($D38="",$F38="",$K38="",NOT(ISNUMBER($F38)),NOT(ISNUMBER(Assumptions!$B$5))),"",IF($K38&lt;=0,0,IFERROR(MAX(0,Assumptions!$B$5-$F38),"")))</f>
        <v/>
      </c>
      <c r="M38" s="12">
        <f>IF(OR($D38="",$K38="",$L38=""),"",IF($K38&lt;=0,"Paid",IF(OR(COUNT(Assumptions!$B$11:$B$14)&lt;4,COUNTA(Assumptions!$A$11:$A$15)&lt;5,Assumptions!$B$11&gt;=Assumptions!$B$12,Assumptions!$B$12&gt;=Assumptions!$B$13,Assumptions!$B$13&gt;=Assumptions!$B$14),"Check assumptions",IF($L38&lt;=Assumptions!$B$11,Assumptions!$A$11,IF($L38&lt;=Assumptions!$B$12,Assumptions!$A$12,IF($L38&lt;=Assumptions!$B$13,Assumptions!$A$13,IF($L38&lt;=Assumptions!$B$14,Assumptions!$A$14,Assumptions!$A$15)))))))</f>
        <v/>
      </c>
      <c r="N38" s="12">
        <f>IF(OR($D38="",$K38=""),"",IF($K38&lt;=0,"Paid",IF(NOT(ISNUMBER($F38)),"Needs dates",IF($J38="","Needs status",IF(OR($J38="Disputed",$J38="Hold"),"Human review",IF($J38="Promise to Pay","Follow up",IF(OR(NOT(ISNUMBER(Assumptions!$B$5)),NOT(ISNUMBER(Assumptions!$B$6)),NOT(ISNUMBER(Assumptions!$B$7)),NOT(ISNUMBER(Assumptions!$B$8))),"Check assumptions",IF(AND($L38&gt;Assumptions!$B$7,$K38&gt;=Assumptions!$B$6),"High",IF(OR($L38&gt;Assumptions!$B$7,$K38&gt;=Assumptions!$B$6),"Medium",IF(AND($F38&gt;=Assumptions!$B$5,$F38&lt;=Assumptions!$B$5+Assumptions!$B$8),"Upcoming","Routine"))))))))))</f>
        <v/>
      </c>
      <c r="O38" s="19" t="n"/>
    </row>
    <row r="39" ht="22" customHeight="1">
      <c r="A39" s="16" t="n"/>
      <c r="B39" s="16" t="n"/>
      <c r="C39" s="16" t="n"/>
      <c r="D39" s="16" t="n"/>
      <c r="E39" s="17" t="n"/>
      <c r="F39" s="17" t="n"/>
      <c r="G39" s="18" t="n"/>
      <c r="H39" s="18" t="n"/>
      <c r="I39" s="17" t="n"/>
      <c r="J39" s="16" t="n"/>
      <c r="K39" s="6">
        <f>IF(OR($D39="",$G39="",NOT(ISNUMBER($G39)),AND($H39&lt;&gt;"",NOT(ISNUMBER($H39)))),"",IFERROR(MAX(0,$G39-IF($H39="",0,$H39)),""))</f>
        <v/>
      </c>
      <c r="L39" s="11">
        <f>IF(OR($D39="",$F39="",$K39="",NOT(ISNUMBER($F39)),NOT(ISNUMBER(Assumptions!$B$5))),"",IF($K39&lt;=0,0,IFERROR(MAX(0,Assumptions!$B$5-$F39),"")))</f>
        <v/>
      </c>
      <c r="M39" s="13">
        <f>IF(OR($D39="",$K39="",$L39=""),"",IF($K39&lt;=0,"Paid",IF(OR(COUNT(Assumptions!$B$11:$B$14)&lt;4,COUNTA(Assumptions!$A$11:$A$15)&lt;5,Assumptions!$B$11&gt;=Assumptions!$B$12,Assumptions!$B$12&gt;=Assumptions!$B$13,Assumptions!$B$13&gt;=Assumptions!$B$14),"Check assumptions",IF($L39&lt;=Assumptions!$B$11,Assumptions!$A$11,IF($L39&lt;=Assumptions!$B$12,Assumptions!$A$12,IF($L39&lt;=Assumptions!$B$13,Assumptions!$A$13,IF($L39&lt;=Assumptions!$B$14,Assumptions!$A$14,Assumptions!$A$15)))))))</f>
        <v/>
      </c>
      <c r="N39" s="13">
        <f>IF(OR($D39="",$K39=""),"",IF($K39&lt;=0,"Paid",IF(NOT(ISNUMBER($F39)),"Needs dates",IF($J39="","Needs status",IF(OR($J39="Disputed",$J39="Hold"),"Human review",IF($J39="Promise to Pay","Follow up",IF(OR(NOT(ISNUMBER(Assumptions!$B$5)),NOT(ISNUMBER(Assumptions!$B$6)),NOT(ISNUMBER(Assumptions!$B$7)),NOT(ISNUMBER(Assumptions!$B$8))),"Check assumptions",IF(AND($L39&gt;Assumptions!$B$7,$K39&gt;=Assumptions!$B$6),"High",IF(OR($L39&gt;Assumptions!$B$7,$K39&gt;=Assumptions!$B$6),"Medium",IF(AND($F39&gt;=Assumptions!$B$5,$F39&lt;=Assumptions!$B$5+Assumptions!$B$8),"Upcoming","Routine"))))))))))</f>
        <v/>
      </c>
      <c r="O39" s="19" t="n"/>
    </row>
    <row r="40" ht="22" customHeight="1">
      <c r="A40" s="16" t="n"/>
      <c r="B40" s="16" t="n"/>
      <c r="C40" s="16" t="n"/>
      <c r="D40" s="16" t="n"/>
      <c r="E40" s="17" t="n"/>
      <c r="F40" s="17" t="n"/>
      <c r="G40" s="18" t="n"/>
      <c r="H40" s="18" t="n"/>
      <c r="I40" s="17" t="n"/>
      <c r="J40" s="16" t="n"/>
      <c r="K40" s="9">
        <f>IF(OR($D40="",$G40="",NOT(ISNUMBER($G40)),AND($H40&lt;&gt;"",NOT(ISNUMBER($H40)))),"",IFERROR(MAX(0,$G40-IF($H40="",0,$H40)),""))</f>
        <v/>
      </c>
      <c r="L40" s="8">
        <f>IF(OR($D40="",$F40="",$K40="",NOT(ISNUMBER($F40)),NOT(ISNUMBER(Assumptions!$B$5))),"",IF($K40&lt;=0,0,IFERROR(MAX(0,Assumptions!$B$5-$F40),"")))</f>
        <v/>
      </c>
      <c r="M40" s="12">
        <f>IF(OR($D40="",$K40="",$L40=""),"",IF($K40&lt;=0,"Paid",IF(OR(COUNT(Assumptions!$B$11:$B$14)&lt;4,COUNTA(Assumptions!$A$11:$A$15)&lt;5,Assumptions!$B$11&gt;=Assumptions!$B$12,Assumptions!$B$12&gt;=Assumptions!$B$13,Assumptions!$B$13&gt;=Assumptions!$B$14),"Check assumptions",IF($L40&lt;=Assumptions!$B$11,Assumptions!$A$11,IF($L40&lt;=Assumptions!$B$12,Assumptions!$A$12,IF($L40&lt;=Assumptions!$B$13,Assumptions!$A$13,IF($L40&lt;=Assumptions!$B$14,Assumptions!$A$14,Assumptions!$A$15)))))))</f>
        <v/>
      </c>
      <c r="N40" s="12">
        <f>IF(OR($D40="",$K40=""),"",IF($K40&lt;=0,"Paid",IF(NOT(ISNUMBER($F40)),"Needs dates",IF($J40="","Needs status",IF(OR($J40="Disputed",$J40="Hold"),"Human review",IF($J40="Promise to Pay","Follow up",IF(OR(NOT(ISNUMBER(Assumptions!$B$5)),NOT(ISNUMBER(Assumptions!$B$6)),NOT(ISNUMBER(Assumptions!$B$7)),NOT(ISNUMBER(Assumptions!$B$8))),"Check assumptions",IF(AND($L40&gt;Assumptions!$B$7,$K40&gt;=Assumptions!$B$6),"High",IF(OR($L40&gt;Assumptions!$B$7,$K40&gt;=Assumptions!$B$6),"Medium",IF(AND($F40&gt;=Assumptions!$B$5,$F40&lt;=Assumptions!$B$5+Assumptions!$B$8),"Upcoming","Routine"))))))))))</f>
        <v/>
      </c>
      <c r="O40" s="19" t="n"/>
    </row>
    <row r="41" ht="22" customHeight="1">
      <c r="A41" s="16" t="n"/>
      <c r="B41" s="16" t="n"/>
      <c r="C41" s="16" t="n"/>
      <c r="D41" s="16" t="n"/>
      <c r="E41" s="17" t="n"/>
      <c r="F41" s="17" t="n"/>
      <c r="G41" s="18" t="n"/>
      <c r="H41" s="18" t="n"/>
      <c r="I41" s="17" t="n"/>
      <c r="J41" s="16" t="n"/>
      <c r="K41" s="6">
        <f>IF(OR($D41="",$G41="",NOT(ISNUMBER($G41)),AND($H41&lt;&gt;"",NOT(ISNUMBER($H41)))),"",IFERROR(MAX(0,$G41-IF($H41="",0,$H41)),""))</f>
        <v/>
      </c>
      <c r="L41" s="11">
        <f>IF(OR($D41="",$F41="",$K41="",NOT(ISNUMBER($F41)),NOT(ISNUMBER(Assumptions!$B$5))),"",IF($K41&lt;=0,0,IFERROR(MAX(0,Assumptions!$B$5-$F41),"")))</f>
        <v/>
      </c>
      <c r="M41" s="13">
        <f>IF(OR($D41="",$K41="",$L41=""),"",IF($K41&lt;=0,"Paid",IF(OR(COUNT(Assumptions!$B$11:$B$14)&lt;4,COUNTA(Assumptions!$A$11:$A$15)&lt;5,Assumptions!$B$11&gt;=Assumptions!$B$12,Assumptions!$B$12&gt;=Assumptions!$B$13,Assumptions!$B$13&gt;=Assumptions!$B$14),"Check assumptions",IF($L41&lt;=Assumptions!$B$11,Assumptions!$A$11,IF($L41&lt;=Assumptions!$B$12,Assumptions!$A$12,IF($L41&lt;=Assumptions!$B$13,Assumptions!$A$13,IF($L41&lt;=Assumptions!$B$14,Assumptions!$A$14,Assumptions!$A$15)))))))</f>
        <v/>
      </c>
      <c r="N41" s="13">
        <f>IF(OR($D41="",$K41=""),"",IF($K41&lt;=0,"Paid",IF(NOT(ISNUMBER($F41)),"Needs dates",IF($J41="","Needs status",IF(OR($J41="Disputed",$J41="Hold"),"Human review",IF($J41="Promise to Pay","Follow up",IF(OR(NOT(ISNUMBER(Assumptions!$B$5)),NOT(ISNUMBER(Assumptions!$B$6)),NOT(ISNUMBER(Assumptions!$B$7)),NOT(ISNUMBER(Assumptions!$B$8))),"Check assumptions",IF(AND($L41&gt;Assumptions!$B$7,$K41&gt;=Assumptions!$B$6),"High",IF(OR($L41&gt;Assumptions!$B$7,$K41&gt;=Assumptions!$B$6),"Medium",IF(AND($F41&gt;=Assumptions!$B$5,$F41&lt;=Assumptions!$B$5+Assumptions!$B$8),"Upcoming","Routine"))))))))))</f>
        <v/>
      </c>
      <c r="O41" s="19" t="n"/>
    </row>
    <row r="42" ht="22" customHeight="1">
      <c r="A42" s="16" t="n"/>
      <c r="B42" s="16" t="n"/>
      <c r="C42" s="16" t="n"/>
      <c r="D42" s="16" t="n"/>
      <c r="E42" s="17" t="n"/>
      <c r="F42" s="17" t="n"/>
      <c r="G42" s="18" t="n"/>
      <c r="H42" s="18" t="n"/>
      <c r="I42" s="17" t="n"/>
      <c r="J42" s="16" t="n"/>
      <c r="K42" s="9">
        <f>IF(OR($D42="",$G42="",NOT(ISNUMBER($G42)),AND($H42&lt;&gt;"",NOT(ISNUMBER($H42)))),"",IFERROR(MAX(0,$G42-IF($H42="",0,$H42)),""))</f>
        <v/>
      </c>
      <c r="L42" s="8">
        <f>IF(OR($D42="",$F42="",$K42="",NOT(ISNUMBER($F42)),NOT(ISNUMBER(Assumptions!$B$5))),"",IF($K42&lt;=0,0,IFERROR(MAX(0,Assumptions!$B$5-$F42),"")))</f>
        <v/>
      </c>
      <c r="M42" s="12">
        <f>IF(OR($D42="",$K42="",$L42=""),"",IF($K42&lt;=0,"Paid",IF(OR(COUNT(Assumptions!$B$11:$B$14)&lt;4,COUNTA(Assumptions!$A$11:$A$15)&lt;5,Assumptions!$B$11&gt;=Assumptions!$B$12,Assumptions!$B$12&gt;=Assumptions!$B$13,Assumptions!$B$13&gt;=Assumptions!$B$14),"Check assumptions",IF($L42&lt;=Assumptions!$B$11,Assumptions!$A$11,IF($L42&lt;=Assumptions!$B$12,Assumptions!$A$12,IF($L42&lt;=Assumptions!$B$13,Assumptions!$A$13,IF($L42&lt;=Assumptions!$B$14,Assumptions!$A$14,Assumptions!$A$15)))))))</f>
        <v/>
      </c>
      <c r="N42" s="12">
        <f>IF(OR($D42="",$K42=""),"",IF($K42&lt;=0,"Paid",IF(NOT(ISNUMBER($F42)),"Needs dates",IF($J42="","Needs status",IF(OR($J42="Disputed",$J42="Hold"),"Human review",IF($J42="Promise to Pay","Follow up",IF(OR(NOT(ISNUMBER(Assumptions!$B$5)),NOT(ISNUMBER(Assumptions!$B$6)),NOT(ISNUMBER(Assumptions!$B$7)),NOT(ISNUMBER(Assumptions!$B$8))),"Check assumptions",IF(AND($L42&gt;Assumptions!$B$7,$K42&gt;=Assumptions!$B$6),"High",IF(OR($L42&gt;Assumptions!$B$7,$K42&gt;=Assumptions!$B$6),"Medium",IF(AND($F42&gt;=Assumptions!$B$5,$F42&lt;=Assumptions!$B$5+Assumptions!$B$8),"Upcoming","Routine"))))))))))</f>
        <v/>
      </c>
      <c r="O42" s="19" t="n"/>
    </row>
    <row r="43" ht="22" customHeight="1">
      <c r="A43" s="16" t="n"/>
      <c r="B43" s="16" t="n"/>
      <c r="C43" s="16" t="n"/>
      <c r="D43" s="16" t="n"/>
      <c r="E43" s="17" t="n"/>
      <c r="F43" s="17" t="n"/>
      <c r="G43" s="18" t="n"/>
      <c r="H43" s="18" t="n"/>
      <c r="I43" s="17" t="n"/>
      <c r="J43" s="16" t="n"/>
      <c r="K43" s="6">
        <f>IF(OR($D43="",$G43="",NOT(ISNUMBER($G43)),AND($H43&lt;&gt;"",NOT(ISNUMBER($H43)))),"",IFERROR(MAX(0,$G43-IF($H43="",0,$H43)),""))</f>
        <v/>
      </c>
      <c r="L43" s="11">
        <f>IF(OR($D43="",$F43="",$K43="",NOT(ISNUMBER($F43)),NOT(ISNUMBER(Assumptions!$B$5))),"",IF($K43&lt;=0,0,IFERROR(MAX(0,Assumptions!$B$5-$F43),"")))</f>
        <v/>
      </c>
      <c r="M43" s="13">
        <f>IF(OR($D43="",$K43="",$L43=""),"",IF($K43&lt;=0,"Paid",IF(OR(COUNT(Assumptions!$B$11:$B$14)&lt;4,COUNTA(Assumptions!$A$11:$A$15)&lt;5,Assumptions!$B$11&gt;=Assumptions!$B$12,Assumptions!$B$12&gt;=Assumptions!$B$13,Assumptions!$B$13&gt;=Assumptions!$B$14),"Check assumptions",IF($L43&lt;=Assumptions!$B$11,Assumptions!$A$11,IF($L43&lt;=Assumptions!$B$12,Assumptions!$A$12,IF($L43&lt;=Assumptions!$B$13,Assumptions!$A$13,IF($L43&lt;=Assumptions!$B$14,Assumptions!$A$14,Assumptions!$A$15)))))))</f>
        <v/>
      </c>
      <c r="N43" s="13">
        <f>IF(OR($D43="",$K43=""),"",IF($K43&lt;=0,"Paid",IF(NOT(ISNUMBER($F43)),"Needs dates",IF($J43="","Needs status",IF(OR($J43="Disputed",$J43="Hold"),"Human review",IF($J43="Promise to Pay","Follow up",IF(OR(NOT(ISNUMBER(Assumptions!$B$5)),NOT(ISNUMBER(Assumptions!$B$6)),NOT(ISNUMBER(Assumptions!$B$7)),NOT(ISNUMBER(Assumptions!$B$8))),"Check assumptions",IF(AND($L43&gt;Assumptions!$B$7,$K43&gt;=Assumptions!$B$6),"High",IF(OR($L43&gt;Assumptions!$B$7,$K43&gt;=Assumptions!$B$6),"Medium",IF(AND($F43&gt;=Assumptions!$B$5,$F43&lt;=Assumptions!$B$5+Assumptions!$B$8),"Upcoming","Routine"))))))))))</f>
        <v/>
      </c>
      <c r="O43" s="19" t="n"/>
    </row>
    <row r="44" ht="22" customHeight="1">
      <c r="A44" s="16" t="n"/>
      <c r="B44" s="16" t="n"/>
      <c r="C44" s="16" t="n"/>
      <c r="D44" s="16" t="n"/>
      <c r="E44" s="17" t="n"/>
      <c r="F44" s="17" t="n"/>
      <c r="G44" s="18" t="n"/>
      <c r="H44" s="18" t="n"/>
      <c r="I44" s="17" t="n"/>
      <c r="J44" s="16" t="n"/>
      <c r="K44" s="9">
        <f>IF(OR($D44="",$G44="",NOT(ISNUMBER($G44)),AND($H44&lt;&gt;"",NOT(ISNUMBER($H44)))),"",IFERROR(MAX(0,$G44-IF($H44="",0,$H44)),""))</f>
        <v/>
      </c>
      <c r="L44" s="8">
        <f>IF(OR($D44="",$F44="",$K44="",NOT(ISNUMBER($F44)),NOT(ISNUMBER(Assumptions!$B$5))),"",IF($K44&lt;=0,0,IFERROR(MAX(0,Assumptions!$B$5-$F44),"")))</f>
        <v/>
      </c>
      <c r="M44" s="12">
        <f>IF(OR($D44="",$K44="",$L44=""),"",IF($K44&lt;=0,"Paid",IF(OR(COUNT(Assumptions!$B$11:$B$14)&lt;4,COUNTA(Assumptions!$A$11:$A$15)&lt;5,Assumptions!$B$11&gt;=Assumptions!$B$12,Assumptions!$B$12&gt;=Assumptions!$B$13,Assumptions!$B$13&gt;=Assumptions!$B$14),"Check assumptions",IF($L44&lt;=Assumptions!$B$11,Assumptions!$A$11,IF($L44&lt;=Assumptions!$B$12,Assumptions!$A$12,IF($L44&lt;=Assumptions!$B$13,Assumptions!$A$13,IF($L44&lt;=Assumptions!$B$14,Assumptions!$A$14,Assumptions!$A$15)))))))</f>
        <v/>
      </c>
      <c r="N44" s="12">
        <f>IF(OR($D44="",$K44=""),"",IF($K44&lt;=0,"Paid",IF(NOT(ISNUMBER($F44)),"Needs dates",IF($J44="","Needs status",IF(OR($J44="Disputed",$J44="Hold"),"Human review",IF($J44="Promise to Pay","Follow up",IF(OR(NOT(ISNUMBER(Assumptions!$B$5)),NOT(ISNUMBER(Assumptions!$B$6)),NOT(ISNUMBER(Assumptions!$B$7)),NOT(ISNUMBER(Assumptions!$B$8))),"Check assumptions",IF(AND($L44&gt;Assumptions!$B$7,$K44&gt;=Assumptions!$B$6),"High",IF(OR($L44&gt;Assumptions!$B$7,$K44&gt;=Assumptions!$B$6),"Medium",IF(AND($F44&gt;=Assumptions!$B$5,$F44&lt;=Assumptions!$B$5+Assumptions!$B$8),"Upcoming","Routine"))))))))))</f>
        <v/>
      </c>
      <c r="O44" s="19" t="n"/>
    </row>
    <row r="45" ht="22" customHeight="1">
      <c r="A45" s="16" t="n"/>
      <c r="B45" s="16" t="n"/>
      <c r="C45" s="16" t="n"/>
      <c r="D45" s="16" t="n"/>
      <c r="E45" s="17" t="n"/>
      <c r="F45" s="17" t="n"/>
      <c r="G45" s="18" t="n"/>
      <c r="H45" s="18" t="n"/>
      <c r="I45" s="17" t="n"/>
      <c r="J45" s="16" t="n"/>
      <c r="K45" s="6">
        <f>IF(OR($D45="",$G45="",NOT(ISNUMBER($G45)),AND($H45&lt;&gt;"",NOT(ISNUMBER($H45)))),"",IFERROR(MAX(0,$G45-IF($H45="",0,$H45)),""))</f>
        <v/>
      </c>
      <c r="L45" s="11">
        <f>IF(OR($D45="",$F45="",$K45="",NOT(ISNUMBER($F45)),NOT(ISNUMBER(Assumptions!$B$5))),"",IF($K45&lt;=0,0,IFERROR(MAX(0,Assumptions!$B$5-$F45),"")))</f>
        <v/>
      </c>
      <c r="M45" s="13">
        <f>IF(OR($D45="",$K45="",$L45=""),"",IF($K45&lt;=0,"Paid",IF(OR(COUNT(Assumptions!$B$11:$B$14)&lt;4,COUNTA(Assumptions!$A$11:$A$15)&lt;5,Assumptions!$B$11&gt;=Assumptions!$B$12,Assumptions!$B$12&gt;=Assumptions!$B$13,Assumptions!$B$13&gt;=Assumptions!$B$14),"Check assumptions",IF($L45&lt;=Assumptions!$B$11,Assumptions!$A$11,IF($L45&lt;=Assumptions!$B$12,Assumptions!$A$12,IF($L45&lt;=Assumptions!$B$13,Assumptions!$A$13,IF($L45&lt;=Assumptions!$B$14,Assumptions!$A$14,Assumptions!$A$15)))))))</f>
        <v/>
      </c>
      <c r="N45" s="13">
        <f>IF(OR($D45="",$K45=""),"",IF($K45&lt;=0,"Paid",IF(NOT(ISNUMBER($F45)),"Needs dates",IF($J45="","Needs status",IF(OR($J45="Disputed",$J45="Hold"),"Human review",IF($J45="Promise to Pay","Follow up",IF(OR(NOT(ISNUMBER(Assumptions!$B$5)),NOT(ISNUMBER(Assumptions!$B$6)),NOT(ISNUMBER(Assumptions!$B$7)),NOT(ISNUMBER(Assumptions!$B$8))),"Check assumptions",IF(AND($L45&gt;Assumptions!$B$7,$K45&gt;=Assumptions!$B$6),"High",IF(OR($L45&gt;Assumptions!$B$7,$K45&gt;=Assumptions!$B$6),"Medium",IF(AND($F45&gt;=Assumptions!$B$5,$F45&lt;=Assumptions!$B$5+Assumptions!$B$8),"Upcoming","Routine"))))))))))</f>
        <v/>
      </c>
      <c r="O45" s="19" t="n"/>
    </row>
    <row r="46" ht="22" customHeight="1">
      <c r="A46" s="16" t="n"/>
      <c r="B46" s="16" t="n"/>
      <c r="C46" s="16" t="n"/>
      <c r="D46" s="16" t="n"/>
      <c r="E46" s="17" t="n"/>
      <c r="F46" s="17" t="n"/>
      <c r="G46" s="18" t="n"/>
      <c r="H46" s="18" t="n"/>
      <c r="I46" s="17" t="n"/>
      <c r="J46" s="16" t="n"/>
      <c r="K46" s="9">
        <f>IF(OR($D46="",$G46="",NOT(ISNUMBER($G46)),AND($H46&lt;&gt;"",NOT(ISNUMBER($H46)))),"",IFERROR(MAX(0,$G46-IF($H46="",0,$H46)),""))</f>
        <v/>
      </c>
      <c r="L46" s="8">
        <f>IF(OR($D46="",$F46="",$K46="",NOT(ISNUMBER($F46)),NOT(ISNUMBER(Assumptions!$B$5))),"",IF($K46&lt;=0,0,IFERROR(MAX(0,Assumptions!$B$5-$F46),"")))</f>
        <v/>
      </c>
      <c r="M46" s="12">
        <f>IF(OR($D46="",$K46="",$L46=""),"",IF($K46&lt;=0,"Paid",IF(OR(COUNT(Assumptions!$B$11:$B$14)&lt;4,COUNTA(Assumptions!$A$11:$A$15)&lt;5,Assumptions!$B$11&gt;=Assumptions!$B$12,Assumptions!$B$12&gt;=Assumptions!$B$13,Assumptions!$B$13&gt;=Assumptions!$B$14),"Check assumptions",IF($L46&lt;=Assumptions!$B$11,Assumptions!$A$11,IF($L46&lt;=Assumptions!$B$12,Assumptions!$A$12,IF($L46&lt;=Assumptions!$B$13,Assumptions!$A$13,IF($L46&lt;=Assumptions!$B$14,Assumptions!$A$14,Assumptions!$A$15)))))))</f>
        <v/>
      </c>
      <c r="N46" s="12">
        <f>IF(OR($D46="",$K46=""),"",IF($K46&lt;=0,"Paid",IF(NOT(ISNUMBER($F46)),"Needs dates",IF($J46="","Needs status",IF(OR($J46="Disputed",$J46="Hold"),"Human review",IF($J46="Promise to Pay","Follow up",IF(OR(NOT(ISNUMBER(Assumptions!$B$5)),NOT(ISNUMBER(Assumptions!$B$6)),NOT(ISNUMBER(Assumptions!$B$7)),NOT(ISNUMBER(Assumptions!$B$8))),"Check assumptions",IF(AND($L46&gt;Assumptions!$B$7,$K46&gt;=Assumptions!$B$6),"High",IF(OR($L46&gt;Assumptions!$B$7,$K46&gt;=Assumptions!$B$6),"Medium",IF(AND($F46&gt;=Assumptions!$B$5,$F46&lt;=Assumptions!$B$5+Assumptions!$B$8),"Upcoming","Routine"))))))))))</f>
        <v/>
      </c>
      <c r="O46" s="19" t="n"/>
    </row>
    <row r="47" ht="22" customHeight="1">
      <c r="A47" s="16" t="n"/>
      <c r="B47" s="16" t="n"/>
      <c r="C47" s="16" t="n"/>
      <c r="D47" s="16" t="n"/>
      <c r="E47" s="17" t="n"/>
      <c r="F47" s="17" t="n"/>
      <c r="G47" s="18" t="n"/>
      <c r="H47" s="18" t="n"/>
      <c r="I47" s="17" t="n"/>
      <c r="J47" s="16" t="n"/>
      <c r="K47" s="6">
        <f>IF(OR($D47="",$G47="",NOT(ISNUMBER($G47)),AND($H47&lt;&gt;"",NOT(ISNUMBER($H47)))),"",IFERROR(MAX(0,$G47-IF($H47="",0,$H47)),""))</f>
        <v/>
      </c>
      <c r="L47" s="11">
        <f>IF(OR($D47="",$F47="",$K47="",NOT(ISNUMBER($F47)),NOT(ISNUMBER(Assumptions!$B$5))),"",IF($K47&lt;=0,0,IFERROR(MAX(0,Assumptions!$B$5-$F47),"")))</f>
        <v/>
      </c>
      <c r="M47" s="13">
        <f>IF(OR($D47="",$K47="",$L47=""),"",IF($K47&lt;=0,"Paid",IF(OR(COUNT(Assumptions!$B$11:$B$14)&lt;4,COUNTA(Assumptions!$A$11:$A$15)&lt;5,Assumptions!$B$11&gt;=Assumptions!$B$12,Assumptions!$B$12&gt;=Assumptions!$B$13,Assumptions!$B$13&gt;=Assumptions!$B$14),"Check assumptions",IF($L47&lt;=Assumptions!$B$11,Assumptions!$A$11,IF($L47&lt;=Assumptions!$B$12,Assumptions!$A$12,IF($L47&lt;=Assumptions!$B$13,Assumptions!$A$13,IF($L47&lt;=Assumptions!$B$14,Assumptions!$A$14,Assumptions!$A$15)))))))</f>
        <v/>
      </c>
      <c r="N47" s="13">
        <f>IF(OR($D47="",$K47=""),"",IF($K47&lt;=0,"Paid",IF(NOT(ISNUMBER($F47)),"Needs dates",IF($J47="","Needs status",IF(OR($J47="Disputed",$J47="Hold"),"Human review",IF($J47="Promise to Pay","Follow up",IF(OR(NOT(ISNUMBER(Assumptions!$B$5)),NOT(ISNUMBER(Assumptions!$B$6)),NOT(ISNUMBER(Assumptions!$B$7)),NOT(ISNUMBER(Assumptions!$B$8))),"Check assumptions",IF(AND($L47&gt;Assumptions!$B$7,$K47&gt;=Assumptions!$B$6),"High",IF(OR($L47&gt;Assumptions!$B$7,$K47&gt;=Assumptions!$B$6),"Medium",IF(AND($F47&gt;=Assumptions!$B$5,$F47&lt;=Assumptions!$B$5+Assumptions!$B$8),"Upcoming","Routine"))))))))))</f>
        <v/>
      </c>
      <c r="O47" s="19" t="n"/>
    </row>
    <row r="48" ht="22" customHeight="1">
      <c r="A48" s="16" t="n"/>
      <c r="B48" s="16" t="n"/>
      <c r="C48" s="16" t="n"/>
      <c r="D48" s="16" t="n"/>
      <c r="E48" s="17" t="n"/>
      <c r="F48" s="17" t="n"/>
      <c r="G48" s="18" t="n"/>
      <c r="H48" s="18" t="n"/>
      <c r="I48" s="17" t="n"/>
      <c r="J48" s="16" t="n"/>
      <c r="K48" s="9">
        <f>IF(OR($D48="",$G48="",NOT(ISNUMBER($G48)),AND($H48&lt;&gt;"",NOT(ISNUMBER($H48)))),"",IFERROR(MAX(0,$G48-IF($H48="",0,$H48)),""))</f>
        <v/>
      </c>
      <c r="L48" s="8">
        <f>IF(OR($D48="",$F48="",$K48="",NOT(ISNUMBER($F48)),NOT(ISNUMBER(Assumptions!$B$5))),"",IF($K48&lt;=0,0,IFERROR(MAX(0,Assumptions!$B$5-$F48),"")))</f>
        <v/>
      </c>
      <c r="M48" s="12">
        <f>IF(OR($D48="",$K48="",$L48=""),"",IF($K48&lt;=0,"Paid",IF(OR(COUNT(Assumptions!$B$11:$B$14)&lt;4,COUNTA(Assumptions!$A$11:$A$15)&lt;5,Assumptions!$B$11&gt;=Assumptions!$B$12,Assumptions!$B$12&gt;=Assumptions!$B$13,Assumptions!$B$13&gt;=Assumptions!$B$14),"Check assumptions",IF($L48&lt;=Assumptions!$B$11,Assumptions!$A$11,IF($L48&lt;=Assumptions!$B$12,Assumptions!$A$12,IF($L48&lt;=Assumptions!$B$13,Assumptions!$A$13,IF($L48&lt;=Assumptions!$B$14,Assumptions!$A$14,Assumptions!$A$15)))))))</f>
        <v/>
      </c>
      <c r="N48" s="12">
        <f>IF(OR($D48="",$K48=""),"",IF($K48&lt;=0,"Paid",IF(NOT(ISNUMBER($F48)),"Needs dates",IF($J48="","Needs status",IF(OR($J48="Disputed",$J48="Hold"),"Human review",IF($J48="Promise to Pay","Follow up",IF(OR(NOT(ISNUMBER(Assumptions!$B$5)),NOT(ISNUMBER(Assumptions!$B$6)),NOT(ISNUMBER(Assumptions!$B$7)),NOT(ISNUMBER(Assumptions!$B$8))),"Check assumptions",IF(AND($L48&gt;Assumptions!$B$7,$K48&gt;=Assumptions!$B$6),"High",IF(OR($L48&gt;Assumptions!$B$7,$K48&gt;=Assumptions!$B$6),"Medium",IF(AND($F48&gt;=Assumptions!$B$5,$F48&lt;=Assumptions!$B$5+Assumptions!$B$8),"Upcoming","Routine"))))))))))</f>
        <v/>
      </c>
      <c r="O48" s="19" t="n"/>
    </row>
    <row r="49" ht="22" customHeight="1">
      <c r="A49" s="16" t="n"/>
      <c r="B49" s="16" t="n"/>
      <c r="C49" s="16" t="n"/>
      <c r="D49" s="16" t="n"/>
      <c r="E49" s="17" t="n"/>
      <c r="F49" s="17" t="n"/>
      <c r="G49" s="18" t="n"/>
      <c r="H49" s="18" t="n"/>
      <c r="I49" s="17" t="n"/>
      <c r="J49" s="16" t="n"/>
      <c r="K49" s="6">
        <f>IF(OR($D49="",$G49="",NOT(ISNUMBER($G49)),AND($H49&lt;&gt;"",NOT(ISNUMBER($H49)))),"",IFERROR(MAX(0,$G49-IF($H49="",0,$H49)),""))</f>
        <v/>
      </c>
      <c r="L49" s="11">
        <f>IF(OR($D49="",$F49="",$K49="",NOT(ISNUMBER($F49)),NOT(ISNUMBER(Assumptions!$B$5))),"",IF($K49&lt;=0,0,IFERROR(MAX(0,Assumptions!$B$5-$F49),"")))</f>
        <v/>
      </c>
      <c r="M49" s="13">
        <f>IF(OR($D49="",$K49="",$L49=""),"",IF($K49&lt;=0,"Paid",IF(OR(COUNT(Assumptions!$B$11:$B$14)&lt;4,COUNTA(Assumptions!$A$11:$A$15)&lt;5,Assumptions!$B$11&gt;=Assumptions!$B$12,Assumptions!$B$12&gt;=Assumptions!$B$13,Assumptions!$B$13&gt;=Assumptions!$B$14),"Check assumptions",IF($L49&lt;=Assumptions!$B$11,Assumptions!$A$11,IF($L49&lt;=Assumptions!$B$12,Assumptions!$A$12,IF($L49&lt;=Assumptions!$B$13,Assumptions!$A$13,IF($L49&lt;=Assumptions!$B$14,Assumptions!$A$14,Assumptions!$A$15)))))))</f>
        <v/>
      </c>
      <c r="N49" s="13">
        <f>IF(OR($D49="",$K49=""),"",IF($K49&lt;=0,"Paid",IF(NOT(ISNUMBER($F49)),"Needs dates",IF($J49="","Needs status",IF(OR($J49="Disputed",$J49="Hold"),"Human review",IF($J49="Promise to Pay","Follow up",IF(OR(NOT(ISNUMBER(Assumptions!$B$5)),NOT(ISNUMBER(Assumptions!$B$6)),NOT(ISNUMBER(Assumptions!$B$7)),NOT(ISNUMBER(Assumptions!$B$8))),"Check assumptions",IF(AND($L49&gt;Assumptions!$B$7,$K49&gt;=Assumptions!$B$6),"High",IF(OR($L49&gt;Assumptions!$B$7,$K49&gt;=Assumptions!$B$6),"Medium",IF(AND($F49&gt;=Assumptions!$B$5,$F49&lt;=Assumptions!$B$5+Assumptions!$B$8),"Upcoming","Routine"))))))))))</f>
        <v/>
      </c>
      <c r="O49" s="19" t="n"/>
    </row>
    <row r="50" ht="22" customHeight="1">
      <c r="A50" s="16" t="n"/>
      <c r="B50" s="16" t="n"/>
      <c r="C50" s="16" t="n"/>
      <c r="D50" s="16" t="n"/>
      <c r="E50" s="17" t="n"/>
      <c r="F50" s="17" t="n"/>
      <c r="G50" s="18" t="n"/>
      <c r="H50" s="18" t="n"/>
      <c r="I50" s="17" t="n"/>
      <c r="J50" s="16" t="n"/>
      <c r="K50" s="9">
        <f>IF(OR($D50="",$G50="",NOT(ISNUMBER($G50)),AND($H50&lt;&gt;"",NOT(ISNUMBER($H50)))),"",IFERROR(MAX(0,$G50-IF($H50="",0,$H50)),""))</f>
        <v/>
      </c>
      <c r="L50" s="8">
        <f>IF(OR($D50="",$F50="",$K50="",NOT(ISNUMBER($F50)),NOT(ISNUMBER(Assumptions!$B$5))),"",IF($K50&lt;=0,0,IFERROR(MAX(0,Assumptions!$B$5-$F50),"")))</f>
        <v/>
      </c>
      <c r="M50" s="12">
        <f>IF(OR($D50="",$K50="",$L50=""),"",IF($K50&lt;=0,"Paid",IF(OR(COUNT(Assumptions!$B$11:$B$14)&lt;4,COUNTA(Assumptions!$A$11:$A$15)&lt;5,Assumptions!$B$11&gt;=Assumptions!$B$12,Assumptions!$B$12&gt;=Assumptions!$B$13,Assumptions!$B$13&gt;=Assumptions!$B$14),"Check assumptions",IF($L50&lt;=Assumptions!$B$11,Assumptions!$A$11,IF($L50&lt;=Assumptions!$B$12,Assumptions!$A$12,IF($L50&lt;=Assumptions!$B$13,Assumptions!$A$13,IF($L50&lt;=Assumptions!$B$14,Assumptions!$A$14,Assumptions!$A$15)))))))</f>
        <v/>
      </c>
      <c r="N50" s="12">
        <f>IF(OR($D50="",$K50=""),"",IF($K50&lt;=0,"Paid",IF(NOT(ISNUMBER($F50)),"Needs dates",IF($J50="","Needs status",IF(OR($J50="Disputed",$J50="Hold"),"Human review",IF($J50="Promise to Pay","Follow up",IF(OR(NOT(ISNUMBER(Assumptions!$B$5)),NOT(ISNUMBER(Assumptions!$B$6)),NOT(ISNUMBER(Assumptions!$B$7)),NOT(ISNUMBER(Assumptions!$B$8))),"Check assumptions",IF(AND($L50&gt;Assumptions!$B$7,$K50&gt;=Assumptions!$B$6),"High",IF(OR($L50&gt;Assumptions!$B$7,$K50&gt;=Assumptions!$B$6),"Medium",IF(AND($F50&gt;=Assumptions!$B$5,$F50&lt;=Assumptions!$B$5+Assumptions!$B$8),"Upcoming","Routine"))))))))))</f>
        <v/>
      </c>
      <c r="O50" s="19" t="n"/>
    </row>
    <row r="51" ht="22" customHeight="1">
      <c r="A51" s="16" t="n"/>
      <c r="B51" s="16" t="n"/>
      <c r="C51" s="16" t="n"/>
      <c r="D51" s="16" t="n"/>
      <c r="E51" s="17" t="n"/>
      <c r="F51" s="17" t="n"/>
      <c r="G51" s="18" t="n"/>
      <c r="H51" s="18" t="n"/>
      <c r="I51" s="17" t="n"/>
      <c r="J51" s="16" t="n"/>
      <c r="K51" s="6">
        <f>IF(OR($D51="",$G51="",NOT(ISNUMBER($G51)),AND($H51&lt;&gt;"",NOT(ISNUMBER($H51)))),"",IFERROR(MAX(0,$G51-IF($H51="",0,$H51)),""))</f>
        <v/>
      </c>
      <c r="L51" s="11">
        <f>IF(OR($D51="",$F51="",$K51="",NOT(ISNUMBER($F51)),NOT(ISNUMBER(Assumptions!$B$5))),"",IF($K51&lt;=0,0,IFERROR(MAX(0,Assumptions!$B$5-$F51),"")))</f>
        <v/>
      </c>
      <c r="M51" s="13">
        <f>IF(OR($D51="",$K51="",$L51=""),"",IF($K51&lt;=0,"Paid",IF(OR(COUNT(Assumptions!$B$11:$B$14)&lt;4,COUNTA(Assumptions!$A$11:$A$15)&lt;5,Assumptions!$B$11&gt;=Assumptions!$B$12,Assumptions!$B$12&gt;=Assumptions!$B$13,Assumptions!$B$13&gt;=Assumptions!$B$14),"Check assumptions",IF($L51&lt;=Assumptions!$B$11,Assumptions!$A$11,IF($L51&lt;=Assumptions!$B$12,Assumptions!$A$12,IF($L51&lt;=Assumptions!$B$13,Assumptions!$A$13,IF($L51&lt;=Assumptions!$B$14,Assumptions!$A$14,Assumptions!$A$15)))))))</f>
        <v/>
      </c>
      <c r="N51" s="13">
        <f>IF(OR($D51="",$K51=""),"",IF($K51&lt;=0,"Paid",IF(NOT(ISNUMBER($F51)),"Needs dates",IF($J51="","Needs status",IF(OR($J51="Disputed",$J51="Hold"),"Human review",IF($J51="Promise to Pay","Follow up",IF(OR(NOT(ISNUMBER(Assumptions!$B$5)),NOT(ISNUMBER(Assumptions!$B$6)),NOT(ISNUMBER(Assumptions!$B$7)),NOT(ISNUMBER(Assumptions!$B$8))),"Check assumptions",IF(AND($L51&gt;Assumptions!$B$7,$K51&gt;=Assumptions!$B$6),"High",IF(OR($L51&gt;Assumptions!$B$7,$K51&gt;=Assumptions!$B$6),"Medium",IF(AND($F51&gt;=Assumptions!$B$5,$F51&lt;=Assumptions!$B$5+Assumptions!$B$8),"Upcoming","Routine"))))))))))</f>
        <v/>
      </c>
      <c r="O51" s="19" t="n"/>
    </row>
    <row r="52" ht="22" customHeight="1">
      <c r="A52" s="16" t="n"/>
      <c r="B52" s="16" t="n"/>
      <c r="C52" s="16" t="n"/>
      <c r="D52" s="16" t="n"/>
      <c r="E52" s="17" t="n"/>
      <c r="F52" s="17" t="n"/>
      <c r="G52" s="18" t="n"/>
      <c r="H52" s="18" t="n"/>
      <c r="I52" s="17" t="n"/>
      <c r="J52" s="16" t="n"/>
      <c r="K52" s="9">
        <f>IF(OR($D52="",$G52="",NOT(ISNUMBER($G52)),AND($H52&lt;&gt;"",NOT(ISNUMBER($H52)))),"",IFERROR(MAX(0,$G52-IF($H52="",0,$H52)),""))</f>
        <v/>
      </c>
      <c r="L52" s="8">
        <f>IF(OR($D52="",$F52="",$K52="",NOT(ISNUMBER($F52)),NOT(ISNUMBER(Assumptions!$B$5))),"",IF($K52&lt;=0,0,IFERROR(MAX(0,Assumptions!$B$5-$F52),"")))</f>
        <v/>
      </c>
      <c r="M52" s="12">
        <f>IF(OR($D52="",$K52="",$L52=""),"",IF($K52&lt;=0,"Paid",IF(OR(COUNT(Assumptions!$B$11:$B$14)&lt;4,COUNTA(Assumptions!$A$11:$A$15)&lt;5,Assumptions!$B$11&gt;=Assumptions!$B$12,Assumptions!$B$12&gt;=Assumptions!$B$13,Assumptions!$B$13&gt;=Assumptions!$B$14),"Check assumptions",IF($L52&lt;=Assumptions!$B$11,Assumptions!$A$11,IF($L52&lt;=Assumptions!$B$12,Assumptions!$A$12,IF($L52&lt;=Assumptions!$B$13,Assumptions!$A$13,IF($L52&lt;=Assumptions!$B$14,Assumptions!$A$14,Assumptions!$A$15)))))))</f>
        <v/>
      </c>
      <c r="N52" s="12">
        <f>IF(OR($D52="",$K52=""),"",IF($K52&lt;=0,"Paid",IF(NOT(ISNUMBER($F52)),"Needs dates",IF($J52="","Needs status",IF(OR($J52="Disputed",$J52="Hold"),"Human review",IF($J52="Promise to Pay","Follow up",IF(OR(NOT(ISNUMBER(Assumptions!$B$5)),NOT(ISNUMBER(Assumptions!$B$6)),NOT(ISNUMBER(Assumptions!$B$7)),NOT(ISNUMBER(Assumptions!$B$8))),"Check assumptions",IF(AND($L52&gt;Assumptions!$B$7,$K52&gt;=Assumptions!$B$6),"High",IF(OR($L52&gt;Assumptions!$B$7,$K52&gt;=Assumptions!$B$6),"Medium",IF(AND($F52&gt;=Assumptions!$B$5,$F52&lt;=Assumptions!$B$5+Assumptions!$B$8),"Upcoming","Routine"))))))))))</f>
        <v/>
      </c>
      <c r="O52" s="19" t="n"/>
    </row>
    <row r="53" ht="22" customHeight="1">
      <c r="A53" s="16" t="n"/>
      <c r="B53" s="16" t="n"/>
      <c r="C53" s="16" t="n"/>
      <c r="D53" s="16" t="n"/>
      <c r="E53" s="17" t="n"/>
      <c r="F53" s="17" t="n"/>
      <c r="G53" s="18" t="n"/>
      <c r="H53" s="18" t="n"/>
      <c r="I53" s="17" t="n"/>
      <c r="J53" s="16" t="n"/>
      <c r="K53" s="6">
        <f>IF(OR($D53="",$G53="",NOT(ISNUMBER($G53)),AND($H53&lt;&gt;"",NOT(ISNUMBER($H53)))),"",IFERROR(MAX(0,$G53-IF($H53="",0,$H53)),""))</f>
        <v/>
      </c>
      <c r="L53" s="11">
        <f>IF(OR($D53="",$F53="",$K53="",NOT(ISNUMBER($F53)),NOT(ISNUMBER(Assumptions!$B$5))),"",IF($K53&lt;=0,0,IFERROR(MAX(0,Assumptions!$B$5-$F53),"")))</f>
        <v/>
      </c>
      <c r="M53" s="13">
        <f>IF(OR($D53="",$K53="",$L53=""),"",IF($K53&lt;=0,"Paid",IF(OR(COUNT(Assumptions!$B$11:$B$14)&lt;4,COUNTA(Assumptions!$A$11:$A$15)&lt;5,Assumptions!$B$11&gt;=Assumptions!$B$12,Assumptions!$B$12&gt;=Assumptions!$B$13,Assumptions!$B$13&gt;=Assumptions!$B$14),"Check assumptions",IF($L53&lt;=Assumptions!$B$11,Assumptions!$A$11,IF($L53&lt;=Assumptions!$B$12,Assumptions!$A$12,IF($L53&lt;=Assumptions!$B$13,Assumptions!$A$13,IF($L53&lt;=Assumptions!$B$14,Assumptions!$A$14,Assumptions!$A$15)))))))</f>
        <v/>
      </c>
      <c r="N53" s="13">
        <f>IF(OR($D53="",$K53=""),"",IF($K53&lt;=0,"Paid",IF(NOT(ISNUMBER($F53)),"Needs dates",IF($J53="","Needs status",IF(OR($J53="Disputed",$J53="Hold"),"Human review",IF($J53="Promise to Pay","Follow up",IF(OR(NOT(ISNUMBER(Assumptions!$B$5)),NOT(ISNUMBER(Assumptions!$B$6)),NOT(ISNUMBER(Assumptions!$B$7)),NOT(ISNUMBER(Assumptions!$B$8))),"Check assumptions",IF(AND($L53&gt;Assumptions!$B$7,$K53&gt;=Assumptions!$B$6),"High",IF(OR($L53&gt;Assumptions!$B$7,$K53&gt;=Assumptions!$B$6),"Medium",IF(AND($F53&gt;=Assumptions!$B$5,$F53&lt;=Assumptions!$B$5+Assumptions!$B$8),"Upcoming","Routine"))))))))))</f>
        <v/>
      </c>
      <c r="O53" s="19" t="n"/>
    </row>
    <row r="54" ht="22" customHeight="1">
      <c r="A54" s="16" t="n"/>
      <c r="B54" s="16" t="n"/>
      <c r="C54" s="16" t="n"/>
      <c r="D54" s="16" t="n"/>
      <c r="E54" s="17" t="n"/>
      <c r="F54" s="17" t="n"/>
      <c r="G54" s="18" t="n"/>
      <c r="H54" s="18" t="n"/>
      <c r="I54" s="17" t="n"/>
      <c r="J54" s="16" t="n"/>
      <c r="K54" s="9">
        <f>IF(OR($D54="",$G54="",NOT(ISNUMBER($G54)),AND($H54&lt;&gt;"",NOT(ISNUMBER($H54)))),"",IFERROR(MAX(0,$G54-IF($H54="",0,$H54)),""))</f>
        <v/>
      </c>
      <c r="L54" s="8">
        <f>IF(OR($D54="",$F54="",$K54="",NOT(ISNUMBER($F54)),NOT(ISNUMBER(Assumptions!$B$5))),"",IF($K54&lt;=0,0,IFERROR(MAX(0,Assumptions!$B$5-$F54),"")))</f>
        <v/>
      </c>
      <c r="M54" s="12">
        <f>IF(OR($D54="",$K54="",$L54=""),"",IF($K54&lt;=0,"Paid",IF(OR(COUNT(Assumptions!$B$11:$B$14)&lt;4,COUNTA(Assumptions!$A$11:$A$15)&lt;5,Assumptions!$B$11&gt;=Assumptions!$B$12,Assumptions!$B$12&gt;=Assumptions!$B$13,Assumptions!$B$13&gt;=Assumptions!$B$14),"Check assumptions",IF($L54&lt;=Assumptions!$B$11,Assumptions!$A$11,IF($L54&lt;=Assumptions!$B$12,Assumptions!$A$12,IF($L54&lt;=Assumptions!$B$13,Assumptions!$A$13,IF($L54&lt;=Assumptions!$B$14,Assumptions!$A$14,Assumptions!$A$15)))))))</f>
        <v/>
      </c>
      <c r="N54" s="12">
        <f>IF(OR($D54="",$K54=""),"",IF($K54&lt;=0,"Paid",IF(NOT(ISNUMBER($F54)),"Needs dates",IF($J54="","Needs status",IF(OR($J54="Disputed",$J54="Hold"),"Human review",IF($J54="Promise to Pay","Follow up",IF(OR(NOT(ISNUMBER(Assumptions!$B$5)),NOT(ISNUMBER(Assumptions!$B$6)),NOT(ISNUMBER(Assumptions!$B$7)),NOT(ISNUMBER(Assumptions!$B$8))),"Check assumptions",IF(AND($L54&gt;Assumptions!$B$7,$K54&gt;=Assumptions!$B$6),"High",IF(OR($L54&gt;Assumptions!$B$7,$K54&gt;=Assumptions!$B$6),"Medium",IF(AND($F54&gt;=Assumptions!$B$5,$F54&lt;=Assumptions!$B$5+Assumptions!$B$8),"Upcoming","Routine"))))))))))</f>
        <v/>
      </c>
      <c r="O54" s="19" t="n"/>
    </row>
    <row r="55" ht="22" customHeight="1">
      <c r="A55" s="16" t="n"/>
      <c r="B55" s="16" t="n"/>
      <c r="C55" s="16" t="n"/>
      <c r="D55" s="16" t="n"/>
      <c r="E55" s="17" t="n"/>
      <c r="F55" s="17" t="n"/>
      <c r="G55" s="18" t="n"/>
      <c r="H55" s="18" t="n"/>
      <c r="I55" s="17" t="n"/>
      <c r="J55" s="16" t="n"/>
      <c r="K55" s="6">
        <f>IF(OR($D55="",$G55="",NOT(ISNUMBER($G55)),AND($H55&lt;&gt;"",NOT(ISNUMBER($H55)))),"",IFERROR(MAX(0,$G55-IF($H55="",0,$H55)),""))</f>
        <v/>
      </c>
      <c r="L55" s="11">
        <f>IF(OR($D55="",$F55="",$K55="",NOT(ISNUMBER($F55)),NOT(ISNUMBER(Assumptions!$B$5))),"",IF($K55&lt;=0,0,IFERROR(MAX(0,Assumptions!$B$5-$F55),"")))</f>
        <v/>
      </c>
      <c r="M55" s="13">
        <f>IF(OR($D55="",$K55="",$L55=""),"",IF($K55&lt;=0,"Paid",IF(OR(COUNT(Assumptions!$B$11:$B$14)&lt;4,COUNTA(Assumptions!$A$11:$A$15)&lt;5,Assumptions!$B$11&gt;=Assumptions!$B$12,Assumptions!$B$12&gt;=Assumptions!$B$13,Assumptions!$B$13&gt;=Assumptions!$B$14),"Check assumptions",IF($L55&lt;=Assumptions!$B$11,Assumptions!$A$11,IF($L55&lt;=Assumptions!$B$12,Assumptions!$A$12,IF($L55&lt;=Assumptions!$B$13,Assumptions!$A$13,IF($L55&lt;=Assumptions!$B$14,Assumptions!$A$14,Assumptions!$A$15)))))))</f>
        <v/>
      </c>
      <c r="N55" s="13">
        <f>IF(OR($D55="",$K55=""),"",IF($K55&lt;=0,"Paid",IF(NOT(ISNUMBER($F55)),"Needs dates",IF($J55="","Needs status",IF(OR($J55="Disputed",$J55="Hold"),"Human review",IF($J55="Promise to Pay","Follow up",IF(OR(NOT(ISNUMBER(Assumptions!$B$5)),NOT(ISNUMBER(Assumptions!$B$6)),NOT(ISNUMBER(Assumptions!$B$7)),NOT(ISNUMBER(Assumptions!$B$8))),"Check assumptions",IF(AND($L55&gt;Assumptions!$B$7,$K55&gt;=Assumptions!$B$6),"High",IF(OR($L55&gt;Assumptions!$B$7,$K55&gt;=Assumptions!$B$6),"Medium",IF(AND($F55&gt;=Assumptions!$B$5,$F55&lt;=Assumptions!$B$5+Assumptions!$B$8),"Upcoming","Routine"))))))))))</f>
        <v/>
      </c>
      <c r="O55" s="19" t="n"/>
    </row>
    <row r="56" ht="22" customHeight="1">
      <c r="A56" s="16" t="n"/>
      <c r="B56" s="16" t="n"/>
      <c r="C56" s="16" t="n"/>
      <c r="D56" s="16" t="n"/>
      <c r="E56" s="17" t="n"/>
      <c r="F56" s="17" t="n"/>
      <c r="G56" s="18" t="n"/>
      <c r="H56" s="18" t="n"/>
      <c r="I56" s="17" t="n"/>
      <c r="J56" s="16" t="n"/>
      <c r="K56" s="9">
        <f>IF(OR($D56="",$G56="",NOT(ISNUMBER($G56)),AND($H56&lt;&gt;"",NOT(ISNUMBER($H56)))),"",IFERROR(MAX(0,$G56-IF($H56="",0,$H56)),""))</f>
        <v/>
      </c>
      <c r="L56" s="8">
        <f>IF(OR($D56="",$F56="",$K56="",NOT(ISNUMBER($F56)),NOT(ISNUMBER(Assumptions!$B$5))),"",IF($K56&lt;=0,0,IFERROR(MAX(0,Assumptions!$B$5-$F56),"")))</f>
        <v/>
      </c>
      <c r="M56" s="12">
        <f>IF(OR($D56="",$K56="",$L56=""),"",IF($K56&lt;=0,"Paid",IF(OR(COUNT(Assumptions!$B$11:$B$14)&lt;4,COUNTA(Assumptions!$A$11:$A$15)&lt;5,Assumptions!$B$11&gt;=Assumptions!$B$12,Assumptions!$B$12&gt;=Assumptions!$B$13,Assumptions!$B$13&gt;=Assumptions!$B$14),"Check assumptions",IF($L56&lt;=Assumptions!$B$11,Assumptions!$A$11,IF($L56&lt;=Assumptions!$B$12,Assumptions!$A$12,IF($L56&lt;=Assumptions!$B$13,Assumptions!$A$13,IF($L56&lt;=Assumptions!$B$14,Assumptions!$A$14,Assumptions!$A$15)))))))</f>
        <v/>
      </c>
      <c r="N56" s="12">
        <f>IF(OR($D56="",$K56=""),"",IF($K56&lt;=0,"Paid",IF(NOT(ISNUMBER($F56)),"Needs dates",IF($J56="","Needs status",IF(OR($J56="Disputed",$J56="Hold"),"Human review",IF($J56="Promise to Pay","Follow up",IF(OR(NOT(ISNUMBER(Assumptions!$B$5)),NOT(ISNUMBER(Assumptions!$B$6)),NOT(ISNUMBER(Assumptions!$B$7)),NOT(ISNUMBER(Assumptions!$B$8))),"Check assumptions",IF(AND($L56&gt;Assumptions!$B$7,$K56&gt;=Assumptions!$B$6),"High",IF(OR($L56&gt;Assumptions!$B$7,$K56&gt;=Assumptions!$B$6),"Medium",IF(AND($F56&gt;=Assumptions!$B$5,$F56&lt;=Assumptions!$B$5+Assumptions!$B$8),"Upcoming","Routine"))))))))))</f>
        <v/>
      </c>
      <c r="O56" s="19" t="n"/>
    </row>
    <row r="57" ht="22" customHeight="1">
      <c r="A57" s="16" t="n"/>
      <c r="B57" s="16" t="n"/>
      <c r="C57" s="16" t="n"/>
      <c r="D57" s="16" t="n"/>
      <c r="E57" s="17" t="n"/>
      <c r="F57" s="17" t="n"/>
      <c r="G57" s="18" t="n"/>
      <c r="H57" s="18" t="n"/>
      <c r="I57" s="17" t="n"/>
      <c r="J57" s="16" t="n"/>
      <c r="K57" s="6">
        <f>IF(OR($D57="",$G57="",NOT(ISNUMBER($G57)),AND($H57&lt;&gt;"",NOT(ISNUMBER($H57)))),"",IFERROR(MAX(0,$G57-IF($H57="",0,$H57)),""))</f>
        <v/>
      </c>
      <c r="L57" s="11">
        <f>IF(OR($D57="",$F57="",$K57="",NOT(ISNUMBER($F57)),NOT(ISNUMBER(Assumptions!$B$5))),"",IF($K57&lt;=0,0,IFERROR(MAX(0,Assumptions!$B$5-$F57),"")))</f>
        <v/>
      </c>
      <c r="M57" s="13">
        <f>IF(OR($D57="",$K57="",$L57=""),"",IF($K57&lt;=0,"Paid",IF(OR(COUNT(Assumptions!$B$11:$B$14)&lt;4,COUNTA(Assumptions!$A$11:$A$15)&lt;5,Assumptions!$B$11&gt;=Assumptions!$B$12,Assumptions!$B$12&gt;=Assumptions!$B$13,Assumptions!$B$13&gt;=Assumptions!$B$14),"Check assumptions",IF($L57&lt;=Assumptions!$B$11,Assumptions!$A$11,IF($L57&lt;=Assumptions!$B$12,Assumptions!$A$12,IF($L57&lt;=Assumptions!$B$13,Assumptions!$A$13,IF($L57&lt;=Assumptions!$B$14,Assumptions!$A$14,Assumptions!$A$15)))))))</f>
        <v/>
      </c>
      <c r="N57" s="13">
        <f>IF(OR($D57="",$K57=""),"",IF($K57&lt;=0,"Paid",IF(NOT(ISNUMBER($F57)),"Needs dates",IF($J57="","Needs status",IF(OR($J57="Disputed",$J57="Hold"),"Human review",IF($J57="Promise to Pay","Follow up",IF(OR(NOT(ISNUMBER(Assumptions!$B$5)),NOT(ISNUMBER(Assumptions!$B$6)),NOT(ISNUMBER(Assumptions!$B$7)),NOT(ISNUMBER(Assumptions!$B$8))),"Check assumptions",IF(AND($L57&gt;Assumptions!$B$7,$K57&gt;=Assumptions!$B$6),"High",IF(OR($L57&gt;Assumptions!$B$7,$K57&gt;=Assumptions!$B$6),"Medium",IF(AND($F57&gt;=Assumptions!$B$5,$F57&lt;=Assumptions!$B$5+Assumptions!$B$8),"Upcoming","Routine"))))))))))</f>
        <v/>
      </c>
      <c r="O57" s="19" t="n"/>
    </row>
    <row r="58" ht="22" customHeight="1">
      <c r="A58" s="16" t="n"/>
      <c r="B58" s="16" t="n"/>
      <c r="C58" s="16" t="n"/>
      <c r="D58" s="16" t="n"/>
      <c r="E58" s="17" t="n"/>
      <c r="F58" s="17" t="n"/>
      <c r="G58" s="18" t="n"/>
      <c r="H58" s="18" t="n"/>
      <c r="I58" s="17" t="n"/>
      <c r="J58" s="16" t="n"/>
      <c r="K58" s="9">
        <f>IF(OR($D58="",$G58="",NOT(ISNUMBER($G58)),AND($H58&lt;&gt;"",NOT(ISNUMBER($H58)))),"",IFERROR(MAX(0,$G58-IF($H58="",0,$H58)),""))</f>
        <v/>
      </c>
      <c r="L58" s="8">
        <f>IF(OR($D58="",$F58="",$K58="",NOT(ISNUMBER($F58)),NOT(ISNUMBER(Assumptions!$B$5))),"",IF($K58&lt;=0,0,IFERROR(MAX(0,Assumptions!$B$5-$F58),"")))</f>
        <v/>
      </c>
      <c r="M58" s="12">
        <f>IF(OR($D58="",$K58="",$L58=""),"",IF($K58&lt;=0,"Paid",IF(OR(COUNT(Assumptions!$B$11:$B$14)&lt;4,COUNTA(Assumptions!$A$11:$A$15)&lt;5,Assumptions!$B$11&gt;=Assumptions!$B$12,Assumptions!$B$12&gt;=Assumptions!$B$13,Assumptions!$B$13&gt;=Assumptions!$B$14),"Check assumptions",IF($L58&lt;=Assumptions!$B$11,Assumptions!$A$11,IF($L58&lt;=Assumptions!$B$12,Assumptions!$A$12,IF($L58&lt;=Assumptions!$B$13,Assumptions!$A$13,IF($L58&lt;=Assumptions!$B$14,Assumptions!$A$14,Assumptions!$A$15)))))))</f>
        <v/>
      </c>
      <c r="N58" s="12">
        <f>IF(OR($D58="",$K58=""),"",IF($K58&lt;=0,"Paid",IF(NOT(ISNUMBER($F58)),"Needs dates",IF($J58="","Needs status",IF(OR($J58="Disputed",$J58="Hold"),"Human review",IF($J58="Promise to Pay","Follow up",IF(OR(NOT(ISNUMBER(Assumptions!$B$5)),NOT(ISNUMBER(Assumptions!$B$6)),NOT(ISNUMBER(Assumptions!$B$7)),NOT(ISNUMBER(Assumptions!$B$8))),"Check assumptions",IF(AND($L58&gt;Assumptions!$B$7,$K58&gt;=Assumptions!$B$6),"High",IF(OR($L58&gt;Assumptions!$B$7,$K58&gt;=Assumptions!$B$6),"Medium",IF(AND($F58&gt;=Assumptions!$B$5,$F58&lt;=Assumptions!$B$5+Assumptions!$B$8),"Upcoming","Routine"))))))))))</f>
        <v/>
      </c>
      <c r="O58" s="19" t="n"/>
    </row>
    <row r="59" ht="22" customHeight="1">
      <c r="A59" s="16" t="n"/>
      <c r="B59" s="16" t="n"/>
      <c r="C59" s="16" t="n"/>
      <c r="D59" s="16" t="n"/>
      <c r="E59" s="17" t="n"/>
      <c r="F59" s="17" t="n"/>
      <c r="G59" s="18" t="n"/>
      <c r="H59" s="18" t="n"/>
      <c r="I59" s="17" t="n"/>
      <c r="J59" s="16" t="n"/>
      <c r="K59" s="6">
        <f>IF(OR($D59="",$G59="",NOT(ISNUMBER($G59)),AND($H59&lt;&gt;"",NOT(ISNUMBER($H59)))),"",IFERROR(MAX(0,$G59-IF($H59="",0,$H59)),""))</f>
        <v/>
      </c>
      <c r="L59" s="11">
        <f>IF(OR($D59="",$F59="",$K59="",NOT(ISNUMBER($F59)),NOT(ISNUMBER(Assumptions!$B$5))),"",IF($K59&lt;=0,0,IFERROR(MAX(0,Assumptions!$B$5-$F59),"")))</f>
        <v/>
      </c>
      <c r="M59" s="13">
        <f>IF(OR($D59="",$K59="",$L59=""),"",IF($K59&lt;=0,"Paid",IF(OR(COUNT(Assumptions!$B$11:$B$14)&lt;4,COUNTA(Assumptions!$A$11:$A$15)&lt;5,Assumptions!$B$11&gt;=Assumptions!$B$12,Assumptions!$B$12&gt;=Assumptions!$B$13,Assumptions!$B$13&gt;=Assumptions!$B$14),"Check assumptions",IF($L59&lt;=Assumptions!$B$11,Assumptions!$A$11,IF($L59&lt;=Assumptions!$B$12,Assumptions!$A$12,IF($L59&lt;=Assumptions!$B$13,Assumptions!$A$13,IF($L59&lt;=Assumptions!$B$14,Assumptions!$A$14,Assumptions!$A$15)))))))</f>
        <v/>
      </c>
      <c r="N59" s="13">
        <f>IF(OR($D59="",$K59=""),"",IF($K59&lt;=0,"Paid",IF(NOT(ISNUMBER($F59)),"Needs dates",IF($J59="","Needs status",IF(OR($J59="Disputed",$J59="Hold"),"Human review",IF($J59="Promise to Pay","Follow up",IF(OR(NOT(ISNUMBER(Assumptions!$B$5)),NOT(ISNUMBER(Assumptions!$B$6)),NOT(ISNUMBER(Assumptions!$B$7)),NOT(ISNUMBER(Assumptions!$B$8))),"Check assumptions",IF(AND($L59&gt;Assumptions!$B$7,$K59&gt;=Assumptions!$B$6),"High",IF(OR($L59&gt;Assumptions!$B$7,$K59&gt;=Assumptions!$B$6),"Medium",IF(AND($F59&gt;=Assumptions!$B$5,$F59&lt;=Assumptions!$B$5+Assumptions!$B$8),"Upcoming","Routine"))))))))))</f>
        <v/>
      </c>
      <c r="O59" s="19" t="n"/>
    </row>
    <row r="60" ht="22" customHeight="1">
      <c r="A60" s="16" t="n"/>
      <c r="B60" s="16" t="n"/>
      <c r="C60" s="16" t="n"/>
      <c r="D60" s="16" t="n"/>
      <c r="E60" s="17" t="n"/>
      <c r="F60" s="17" t="n"/>
      <c r="G60" s="18" t="n"/>
      <c r="H60" s="18" t="n"/>
      <c r="I60" s="17" t="n"/>
      <c r="J60" s="16" t="n"/>
      <c r="K60" s="9">
        <f>IF(OR($D60="",$G60="",NOT(ISNUMBER($G60)),AND($H60&lt;&gt;"",NOT(ISNUMBER($H60)))),"",IFERROR(MAX(0,$G60-IF($H60="",0,$H60)),""))</f>
        <v/>
      </c>
      <c r="L60" s="8">
        <f>IF(OR($D60="",$F60="",$K60="",NOT(ISNUMBER($F60)),NOT(ISNUMBER(Assumptions!$B$5))),"",IF($K60&lt;=0,0,IFERROR(MAX(0,Assumptions!$B$5-$F60),"")))</f>
        <v/>
      </c>
      <c r="M60" s="12">
        <f>IF(OR($D60="",$K60="",$L60=""),"",IF($K60&lt;=0,"Paid",IF(OR(COUNT(Assumptions!$B$11:$B$14)&lt;4,COUNTA(Assumptions!$A$11:$A$15)&lt;5,Assumptions!$B$11&gt;=Assumptions!$B$12,Assumptions!$B$12&gt;=Assumptions!$B$13,Assumptions!$B$13&gt;=Assumptions!$B$14),"Check assumptions",IF($L60&lt;=Assumptions!$B$11,Assumptions!$A$11,IF($L60&lt;=Assumptions!$B$12,Assumptions!$A$12,IF($L60&lt;=Assumptions!$B$13,Assumptions!$A$13,IF($L60&lt;=Assumptions!$B$14,Assumptions!$A$14,Assumptions!$A$15)))))))</f>
        <v/>
      </c>
      <c r="N60" s="12">
        <f>IF(OR($D60="",$K60=""),"",IF($K60&lt;=0,"Paid",IF(NOT(ISNUMBER($F60)),"Needs dates",IF($J60="","Needs status",IF(OR($J60="Disputed",$J60="Hold"),"Human review",IF($J60="Promise to Pay","Follow up",IF(OR(NOT(ISNUMBER(Assumptions!$B$5)),NOT(ISNUMBER(Assumptions!$B$6)),NOT(ISNUMBER(Assumptions!$B$7)),NOT(ISNUMBER(Assumptions!$B$8))),"Check assumptions",IF(AND($L60&gt;Assumptions!$B$7,$K60&gt;=Assumptions!$B$6),"High",IF(OR($L60&gt;Assumptions!$B$7,$K60&gt;=Assumptions!$B$6),"Medium",IF(AND($F60&gt;=Assumptions!$B$5,$F60&lt;=Assumptions!$B$5+Assumptions!$B$8),"Upcoming","Routine"))))))))))</f>
        <v/>
      </c>
      <c r="O60" s="19" t="n"/>
    </row>
    <row r="61" ht="22" customHeight="1">
      <c r="A61" s="16" t="n"/>
      <c r="B61" s="16" t="n"/>
      <c r="C61" s="16" t="n"/>
      <c r="D61" s="16" t="n"/>
      <c r="E61" s="17" t="n"/>
      <c r="F61" s="17" t="n"/>
      <c r="G61" s="18" t="n"/>
      <c r="H61" s="18" t="n"/>
      <c r="I61" s="17" t="n"/>
      <c r="J61" s="16" t="n"/>
      <c r="K61" s="6">
        <f>IF(OR($D61="",$G61="",NOT(ISNUMBER($G61)),AND($H61&lt;&gt;"",NOT(ISNUMBER($H61)))),"",IFERROR(MAX(0,$G61-IF($H61="",0,$H61)),""))</f>
        <v/>
      </c>
      <c r="L61" s="11">
        <f>IF(OR($D61="",$F61="",$K61="",NOT(ISNUMBER($F61)),NOT(ISNUMBER(Assumptions!$B$5))),"",IF($K61&lt;=0,0,IFERROR(MAX(0,Assumptions!$B$5-$F61),"")))</f>
        <v/>
      </c>
      <c r="M61" s="13">
        <f>IF(OR($D61="",$K61="",$L61=""),"",IF($K61&lt;=0,"Paid",IF(OR(COUNT(Assumptions!$B$11:$B$14)&lt;4,COUNTA(Assumptions!$A$11:$A$15)&lt;5,Assumptions!$B$11&gt;=Assumptions!$B$12,Assumptions!$B$12&gt;=Assumptions!$B$13,Assumptions!$B$13&gt;=Assumptions!$B$14),"Check assumptions",IF($L61&lt;=Assumptions!$B$11,Assumptions!$A$11,IF($L61&lt;=Assumptions!$B$12,Assumptions!$A$12,IF($L61&lt;=Assumptions!$B$13,Assumptions!$A$13,IF($L61&lt;=Assumptions!$B$14,Assumptions!$A$14,Assumptions!$A$15)))))))</f>
        <v/>
      </c>
      <c r="N61" s="13">
        <f>IF(OR($D61="",$K61=""),"",IF($K61&lt;=0,"Paid",IF(NOT(ISNUMBER($F61)),"Needs dates",IF($J61="","Needs status",IF(OR($J61="Disputed",$J61="Hold"),"Human review",IF($J61="Promise to Pay","Follow up",IF(OR(NOT(ISNUMBER(Assumptions!$B$5)),NOT(ISNUMBER(Assumptions!$B$6)),NOT(ISNUMBER(Assumptions!$B$7)),NOT(ISNUMBER(Assumptions!$B$8))),"Check assumptions",IF(AND($L61&gt;Assumptions!$B$7,$K61&gt;=Assumptions!$B$6),"High",IF(OR($L61&gt;Assumptions!$B$7,$K61&gt;=Assumptions!$B$6),"Medium",IF(AND($F61&gt;=Assumptions!$B$5,$F61&lt;=Assumptions!$B$5+Assumptions!$B$8),"Upcoming","Routine"))))))))))</f>
        <v/>
      </c>
      <c r="O61" s="19" t="n"/>
    </row>
    <row r="62" ht="22" customHeight="1">
      <c r="A62" s="16" t="n"/>
      <c r="B62" s="16" t="n"/>
      <c r="C62" s="16" t="n"/>
      <c r="D62" s="16" t="n"/>
      <c r="E62" s="17" t="n"/>
      <c r="F62" s="17" t="n"/>
      <c r="G62" s="18" t="n"/>
      <c r="H62" s="18" t="n"/>
      <c r="I62" s="17" t="n"/>
      <c r="J62" s="16" t="n"/>
      <c r="K62" s="9">
        <f>IF(OR($D62="",$G62="",NOT(ISNUMBER($G62)),AND($H62&lt;&gt;"",NOT(ISNUMBER($H62)))),"",IFERROR(MAX(0,$G62-IF($H62="",0,$H62)),""))</f>
        <v/>
      </c>
      <c r="L62" s="8">
        <f>IF(OR($D62="",$F62="",$K62="",NOT(ISNUMBER($F62)),NOT(ISNUMBER(Assumptions!$B$5))),"",IF($K62&lt;=0,0,IFERROR(MAX(0,Assumptions!$B$5-$F62),"")))</f>
        <v/>
      </c>
      <c r="M62" s="12">
        <f>IF(OR($D62="",$K62="",$L62=""),"",IF($K62&lt;=0,"Paid",IF(OR(COUNT(Assumptions!$B$11:$B$14)&lt;4,COUNTA(Assumptions!$A$11:$A$15)&lt;5,Assumptions!$B$11&gt;=Assumptions!$B$12,Assumptions!$B$12&gt;=Assumptions!$B$13,Assumptions!$B$13&gt;=Assumptions!$B$14),"Check assumptions",IF($L62&lt;=Assumptions!$B$11,Assumptions!$A$11,IF($L62&lt;=Assumptions!$B$12,Assumptions!$A$12,IF($L62&lt;=Assumptions!$B$13,Assumptions!$A$13,IF($L62&lt;=Assumptions!$B$14,Assumptions!$A$14,Assumptions!$A$15)))))))</f>
        <v/>
      </c>
      <c r="N62" s="12">
        <f>IF(OR($D62="",$K62=""),"",IF($K62&lt;=0,"Paid",IF(NOT(ISNUMBER($F62)),"Needs dates",IF($J62="","Needs status",IF(OR($J62="Disputed",$J62="Hold"),"Human review",IF($J62="Promise to Pay","Follow up",IF(OR(NOT(ISNUMBER(Assumptions!$B$5)),NOT(ISNUMBER(Assumptions!$B$6)),NOT(ISNUMBER(Assumptions!$B$7)),NOT(ISNUMBER(Assumptions!$B$8))),"Check assumptions",IF(AND($L62&gt;Assumptions!$B$7,$K62&gt;=Assumptions!$B$6),"High",IF(OR($L62&gt;Assumptions!$B$7,$K62&gt;=Assumptions!$B$6),"Medium",IF(AND($F62&gt;=Assumptions!$B$5,$F62&lt;=Assumptions!$B$5+Assumptions!$B$8),"Upcoming","Routine"))))))))))</f>
        <v/>
      </c>
      <c r="O62" s="19" t="n"/>
    </row>
    <row r="63" ht="22" customHeight="1">
      <c r="A63" s="16" t="n"/>
      <c r="B63" s="16" t="n"/>
      <c r="C63" s="16" t="n"/>
      <c r="D63" s="16" t="n"/>
      <c r="E63" s="17" t="n"/>
      <c r="F63" s="17" t="n"/>
      <c r="G63" s="18" t="n"/>
      <c r="H63" s="18" t="n"/>
      <c r="I63" s="17" t="n"/>
      <c r="J63" s="16" t="n"/>
      <c r="K63" s="6">
        <f>IF(OR($D63="",$G63="",NOT(ISNUMBER($G63)),AND($H63&lt;&gt;"",NOT(ISNUMBER($H63)))),"",IFERROR(MAX(0,$G63-IF($H63="",0,$H63)),""))</f>
        <v/>
      </c>
      <c r="L63" s="11">
        <f>IF(OR($D63="",$F63="",$K63="",NOT(ISNUMBER($F63)),NOT(ISNUMBER(Assumptions!$B$5))),"",IF($K63&lt;=0,0,IFERROR(MAX(0,Assumptions!$B$5-$F63),"")))</f>
        <v/>
      </c>
      <c r="M63" s="13">
        <f>IF(OR($D63="",$K63="",$L63=""),"",IF($K63&lt;=0,"Paid",IF(OR(COUNT(Assumptions!$B$11:$B$14)&lt;4,COUNTA(Assumptions!$A$11:$A$15)&lt;5,Assumptions!$B$11&gt;=Assumptions!$B$12,Assumptions!$B$12&gt;=Assumptions!$B$13,Assumptions!$B$13&gt;=Assumptions!$B$14),"Check assumptions",IF($L63&lt;=Assumptions!$B$11,Assumptions!$A$11,IF($L63&lt;=Assumptions!$B$12,Assumptions!$A$12,IF($L63&lt;=Assumptions!$B$13,Assumptions!$A$13,IF($L63&lt;=Assumptions!$B$14,Assumptions!$A$14,Assumptions!$A$15)))))))</f>
        <v/>
      </c>
      <c r="N63" s="13">
        <f>IF(OR($D63="",$K63=""),"",IF($K63&lt;=0,"Paid",IF(NOT(ISNUMBER($F63)),"Needs dates",IF($J63="","Needs status",IF(OR($J63="Disputed",$J63="Hold"),"Human review",IF($J63="Promise to Pay","Follow up",IF(OR(NOT(ISNUMBER(Assumptions!$B$5)),NOT(ISNUMBER(Assumptions!$B$6)),NOT(ISNUMBER(Assumptions!$B$7)),NOT(ISNUMBER(Assumptions!$B$8))),"Check assumptions",IF(AND($L63&gt;Assumptions!$B$7,$K63&gt;=Assumptions!$B$6),"High",IF(OR($L63&gt;Assumptions!$B$7,$K63&gt;=Assumptions!$B$6),"Medium",IF(AND($F63&gt;=Assumptions!$B$5,$F63&lt;=Assumptions!$B$5+Assumptions!$B$8),"Upcoming","Routine"))))))))))</f>
        <v/>
      </c>
      <c r="O63" s="19" t="n"/>
    </row>
    <row r="64" ht="22" customHeight="1">
      <c r="A64" s="16" t="n"/>
      <c r="B64" s="16" t="n"/>
      <c r="C64" s="16" t="n"/>
      <c r="D64" s="16" t="n"/>
      <c r="E64" s="17" t="n"/>
      <c r="F64" s="17" t="n"/>
      <c r="G64" s="18" t="n"/>
      <c r="H64" s="18" t="n"/>
      <c r="I64" s="17" t="n"/>
      <c r="J64" s="16" t="n"/>
      <c r="K64" s="9">
        <f>IF(OR($D64="",$G64="",NOT(ISNUMBER($G64)),AND($H64&lt;&gt;"",NOT(ISNUMBER($H64)))),"",IFERROR(MAX(0,$G64-IF($H64="",0,$H64)),""))</f>
        <v/>
      </c>
      <c r="L64" s="8">
        <f>IF(OR($D64="",$F64="",$K64="",NOT(ISNUMBER($F64)),NOT(ISNUMBER(Assumptions!$B$5))),"",IF($K64&lt;=0,0,IFERROR(MAX(0,Assumptions!$B$5-$F64),"")))</f>
        <v/>
      </c>
      <c r="M64" s="12">
        <f>IF(OR($D64="",$K64="",$L64=""),"",IF($K64&lt;=0,"Paid",IF(OR(COUNT(Assumptions!$B$11:$B$14)&lt;4,COUNTA(Assumptions!$A$11:$A$15)&lt;5,Assumptions!$B$11&gt;=Assumptions!$B$12,Assumptions!$B$12&gt;=Assumptions!$B$13,Assumptions!$B$13&gt;=Assumptions!$B$14),"Check assumptions",IF($L64&lt;=Assumptions!$B$11,Assumptions!$A$11,IF($L64&lt;=Assumptions!$B$12,Assumptions!$A$12,IF($L64&lt;=Assumptions!$B$13,Assumptions!$A$13,IF($L64&lt;=Assumptions!$B$14,Assumptions!$A$14,Assumptions!$A$15)))))))</f>
        <v/>
      </c>
      <c r="N64" s="12">
        <f>IF(OR($D64="",$K64=""),"",IF($K64&lt;=0,"Paid",IF(NOT(ISNUMBER($F64)),"Needs dates",IF($J64="","Needs status",IF(OR($J64="Disputed",$J64="Hold"),"Human review",IF($J64="Promise to Pay","Follow up",IF(OR(NOT(ISNUMBER(Assumptions!$B$5)),NOT(ISNUMBER(Assumptions!$B$6)),NOT(ISNUMBER(Assumptions!$B$7)),NOT(ISNUMBER(Assumptions!$B$8))),"Check assumptions",IF(AND($L64&gt;Assumptions!$B$7,$K64&gt;=Assumptions!$B$6),"High",IF(OR($L64&gt;Assumptions!$B$7,$K64&gt;=Assumptions!$B$6),"Medium",IF(AND($F64&gt;=Assumptions!$B$5,$F64&lt;=Assumptions!$B$5+Assumptions!$B$8),"Upcoming","Routine"))))))))))</f>
        <v/>
      </c>
      <c r="O64" s="19" t="n"/>
    </row>
    <row r="65" ht="22" customHeight="1">
      <c r="A65" s="16" t="n"/>
      <c r="B65" s="16" t="n"/>
      <c r="C65" s="16" t="n"/>
      <c r="D65" s="16" t="n"/>
      <c r="E65" s="17" t="n"/>
      <c r="F65" s="17" t="n"/>
      <c r="G65" s="18" t="n"/>
      <c r="H65" s="18" t="n"/>
      <c r="I65" s="17" t="n"/>
      <c r="J65" s="16" t="n"/>
      <c r="K65" s="6">
        <f>IF(OR($D65="",$G65="",NOT(ISNUMBER($G65)),AND($H65&lt;&gt;"",NOT(ISNUMBER($H65)))),"",IFERROR(MAX(0,$G65-IF($H65="",0,$H65)),""))</f>
        <v/>
      </c>
      <c r="L65" s="11">
        <f>IF(OR($D65="",$F65="",$K65="",NOT(ISNUMBER($F65)),NOT(ISNUMBER(Assumptions!$B$5))),"",IF($K65&lt;=0,0,IFERROR(MAX(0,Assumptions!$B$5-$F65),"")))</f>
        <v/>
      </c>
      <c r="M65" s="13">
        <f>IF(OR($D65="",$K65="",$L65=""),"",IF($K65&lt;=0,"Paid",IF(OR(COUNT(Assumptions!$B$11:$B$14)&lt;4,COUNTA(Assumptions!$A$11:$A$15)&lt;5,Assumptions!$B$11&gt;=Assumptions!$B$12,Assumptions!$B$12&gt;=Assumptions!$B$13,Assumptions!$B$13&gt;=Assumptions!$B$14),"Check assumptions",IF($L65&lt;=Assumptions!$B$11,Assumptions!$A$11,IF($L65&lt;=Assumptions!$B$12,Assumptions!$A$12,IF($L65&lt;=Assumptions!$B$13,Assumptions!$A$13,IF($L65&lt;=Assumptions!$B$14,Assumptions!$A$14,Assumptions!$A$15)))))))</f>
        <v/>
      </c>
      <c r="N65" s="13">
        <f>IF(OR($D65="",$K65=""),"",IF($K65&lt;=0,"Paid",IF(NOT(ISNUMBER($F65)),"Needs dates",IF($J65="","Needs status",IF(OR($J65="Disputed",$J65="Hold"),"Human review",IF($J65="Promise to Pay","Follow up",IF(OR(NOT(ISNUMBER(Assumptions!$B$5)),NOT(ISNUMBER(Assumptions!$B$6)),NOT(ISNUMBER(Assumptions!$B$7)),NOT(ISNUMBER(Assumptions!$B$8))),"Check assumptions",IF(AND($L65&gt;Assumptions!$B$7,$K65&gt;=Assumptions!$B$6),"High",IF(OR($L65&gt;Assumptions!$B$7,$K65&gt;=Assumptions!$B$6),"Medium",IF(AND($F65&gt;=Assumptions!$B$5,$F65&lt;=Assumptions!$B$5+Assumptions!$B$8),"Upcoming","Routine"))))))))))</f>
        <v/>
      </c>
      <c r="O65" s="19" t="n"/>
    </row>
    <row r="66" ht="22" customHeight="1">
      <c r="A66" s="16" t="n"/>
      <c r="B66" s="16" t="n"/>
      <c r="C66" s="16" t="n"/>
      <c r="D66" s="16" t="n"/>
      <c r="E66" s="17" t="n"/>
      <c r="F66" s="17" t="n"/>
      <c r="G66" s="18" t="n"/>
      <c r="H66" s="18" t="n"/>
      <c r="I66" s="17" t="n"/>
      <c r="J66" s="16" t="n"/>
      <c r="K66" s="9">
        <f>IF(OR($D66="",$G66="",NOT(ISNUMBER($G66)),AND($H66&lt;&gt;"",NOT(ISNUMBER($H66)))),"",IFERROR(MAX(0,$G66-IF($H66="",0,$H66)),""))</f>
        <v/>
      </c>
      <c r="L66" s="8">
        <f>IF(OR($D66="",$F66="",$K66="",NOT(ISNUMBER($F66)),NOT(ISNUMBER(Assumptions!$B$5))),"",IF($K66&lt;=0,0,IFERROR(MAX(0,Assumptions!$B$5-$F66),"")))</f>
        <v/>
      </c>
      <c r="M66" s="12">
        <f>IF(OR($D66="",$K66="",$L66=""),"",IF($K66&lt;=0,"Paid",IF(OR(COUNT(Assumptions!$B$11:$B$14)&lt;4,COUNTA(Assumptions!$A$11:$A$15)&lt;5,Assumptions!$B$11&gt;=Assumptions!$B$12,Assumptions!$B$12&gt;=Assumptions!$B$13,Assumptions!$B$13&gt;=Assumptions!$B$14),"Check assumptions",IF($L66&lt;=Assumptions!$B$11,Assumptions!$A$11,IF($L66&lt;=Assumptions!$B$12,Assumptions!$A$12,IF($L66&lt;=Assumptions!$B$13,Assumptions!$A$13,IF($L66&lt;=Assumptions!$B$14,Assumptions!$A$14,Assumptions!$A$15)))))))</f>
        <v/>
      </c>
      <c r="N66" s="12">
        <f>IF(OR($D66="",$K66=""),"",IF($K66&lt;=0,"Paid",IF(NOT(ISNUMBER($F66)),"Needs dates",IF($J66="","Needs status",IF(OR($J66="Disputed",$J66="Hold"),"Human review",IF($J66="Promise to Pay","Follow up",IF(OR(NOT(ISNUMBER(Assumptions!$B$5)),NOT(ISNUMBER(Assumptions!$B$6)),NOT(ISNUMBER(Assumptions!$B$7)),NOT(ISNUMBER(Assumptions!$B$8))),"Check assumptions",IF(AND($L66&gt;Assumptions!$B$7,$K66&gt;=Assumptions!$B$6),"High",IF(OR($L66&gt;Assumptions!$B$7,$K66&gt;=Assumptions!$B$6),"Medium",IF(AND($F66&gt;=Assumptions!$B$5,$F66&lt;=Assumptions!$B$5+Assumptions!$B$8),"Upcoming","Routine"))))))))))</f>
        <v/>
      </c>
      <c r="O66" s="19" t="n"/>
    </row>
    <row r="67" ht="22" customHeight="1">
      <c r="A67" s="16" t="n"/>
      <c r="B67" s="16" t="n"/>
      <c r="C67" s="16" t="n"/>
      <c r="D67" s="16" t="n"/>
      <c r="E67" s="17" t="n"/>
      <c r="F67" s="17" t="n"/>
      <c r="G67" s="18" t="n"/>
      <c r="H67" s="18" t="n"/>
      <c r="I67" s="17" t="n"/>
      <c r="J67" s="16" t="n"/>
      <c r="K67" s="6">
        <f>IF(OR($D67="",$G67="",NOT(ISNUMBER($G67)),AND($H67&lt;&gt;"",NOT(ISNUMBER($H67)))),"",IFERROR(MAX(0,$G67-IF($H67="",0,$H67)),""))</f>
        <v/>
      </c>
      <c r="L67" s="11">
        <f>IF(OR($D67="",$F67="",$K67="",NOT(ISNUMBER($F67)),NOT(ISNUMBER(Assumptions!$B$5))),"",IF($K67&lt;=0,0,IFERROR(MAX(0,Assumptions!$B$5-$F67),"")))</f>
        <v/>
      </c>
      <c r="M67" s="13">
        <f>IF(OR($D67="",$K67="",$L67=""),"",IF($K67&lt;=0,"Paid",IF(OR(COUNT(Assumptions!$B$11:$B$14)&lt;4,COUNTA(Assumptions!$A$11:$A$15)&lt;5,Assumptions!$B$11&gt;=Assumptions!$B$12,Assumptions!$B$12&gt;=Assumptions!$B$13,Assumptions!$B$13&gt;=Assumptions!$B$14),"Check assumptions",IF($L67&lt;=Assumptions!$B$11,Assumptions!$A$11,IF($L67&lt;=Assumptions!$B$12,Assumptions!$A$12,IF($L67&lt;=Assumptions!$B$13,Assumptions!$A$13,IF($L67&lt;=Assumptions!$B$14,Assumptions!$A$14,Assumptions!$A$15)))))))</f>
        <v/>
      </c>
      <c r="N67" s="13">
        <f>IF(OR($D67="",$K67=""),"",IF($K67&lt;=0,"Paid",IF(NOT(ISNUMBER($F67)),"Needs dates",IF($J67="","Needs status",IF(OR($J67="Disputed",$J67="Hold"),"Human review",IF($J67="Promise to Pay","Follow up",IF(OR(NOT(ISNUMBER(Assumptions!$B$5)),NOT(ISNUMBER(Assumptions!$B$6)),NOT(ISNUMBER(Assumptions!$B$7)),NOT(ISNUMBER(Assumptions!$B$8))),"Check assumptions",IF(AND($L67&gt;Assumptions!$B$7,$K67&gt;=Assumptions!$B$6),"High",IF(OR($L67&gt;Assumptions!$B$7,$K67&gt;=Assumptions!$B$6),"Medium",IF(AND($F67&gt;=Assumptions!$B$5,$F67&lt;=Assumptions!$B$5+Assumptions!$B$8),"Upcoming","Routine"))))))))))</f>
        <v/>
      </c>
      <c r="O67" s="19" t="n"/>
    </row>
    <row r="68" ht="22" customHeight="1">
      <c r="A68" s="16" t="n"/>
      <c r="B68" s="16" t="n"/>
      <c r="C68" s="16" t="n"/>
      <c r="D68" s="16" t="n"/>
      <c r="E68" s="17" t="n"/>
      <c r="F68" s="17" t="n"/>
      <c r="G68" s="18" t="n"/>
      <c r="H68" s="18" t="n"/>
      <c r="I68" s="17" t="n"/>
      <c r="J68" s="16" t="n"/>
      <c r="K68" s="9">
        <f>IF(OR($D68="",$G68="",NOT(ISNUMBER($G68)),AND($H68&lt;&gt;"",NOT(ISNUMBER($H68)))),"",IFERROR(MAX(0,$G68-IF($H68="",0,$H68)),""))</f>
        <v/>
      </c>
      <c r="L68" s="8">
        <f>IF(OR($D68="",$F68="",$K68="",NOT(ISNUMBER($F68)),NOT(ISNUMBER(Assumptions!$B$5))),"",IF($K68&lt;=0,0,IFERROR(MAX(0,Assumptions!$B$5-$F68),"")))</f>
        <v/>
      </c>
      <c r="M68" s="12">
        <f>IF(OR($D68="",$K68="",$L68=""),"",IF($K68&lt;=0,"Paid",IF(OR(COUNT(Assumptions!$B$11:$B$14)&lt;4,COUNTA(Assumptions!$A$11:$A$15)&lt;5,Assumptions!$B$11&gt;=Assumptions!$B$12,Assumptions!$B$12&gt;=Assumptions!$B$13,Assumptions!$B$13&gt;=Assumptions!$B$14),"Check assumptions",IF($L68&lt;=Assumptions!$B$11,Assumptions!$A$11,IF($L68&lt;=Assumptions!$B$12,Assumptions!$A$12,IF($L68&lt;=Assumptions!$B$13,Assumptions!$A$13,IF($L68&lt;=Assumptions!$B$14,Assumptions!$A$14,Assumptions!$A$15)))))))</f>
        <v/>
      </c>
      <c r="N68" s="12">
        <f>IF(OR($D68="",$K68=""),"",IF($K68&lt;=0,"Paid",IF(NOT(ISNUMBER($F68)),"Needs dates",IF($J68="","Needs status",IF(OR($J68="Disputed",$J68="Hold"),"Human review",IF($J68="Promise to Pay","Follow up",IF(OR(NOT(ISNUMBER(Assumptions!$B$5)),NOT(ISNUMBER(Assumptions!$B$6)),NOT(ISNUMBER(Assumptions!$B$7)),NOT(ISNUMBER(Assumptions!$B$8))),"Check assumptions",IF(AND($L68&gt;Assumptions!$B$7,$K68&gt;=Assumptions!$B$6),"High",IF(OR($L68&gt;Assumptions!$B$7,$K68&gt;=Assumptions!$B$6),"Medium",IF(AND($F68&gt;=Assumptions!$B$5,$F68&lt;=Assumptions!$B$5+Assumptions!$B$8),"Upcoming","Routine"))))))))))</f>
        <v/>
      </c>
      <c r="O68" s="19" t="n"/>
    </row>
    <row r="69" ht="22" customHeight="1">
      <c r="A69" s="16" t="n"/>
      <c r="B69" s="16" t="n"/>
      <c r="C69" s="16" t="n"/>
      <c r="D69" s="16" t="n"/>
      <c r="E69" s="17" t="n"/>
      <c r="F69" s="17" t="n"/>
      <c r="G69" s="18" t="n"/>
      <c r="H69" s="18" t="n"/>
      <c r="I69" s="17" t="n"/>
      <c r="J69" s="16" t="n"/>
      <c r="K69" s="6">
        <f>IF(OR($D69="",$G69="",NOT(ISNUMBER($G69)),AND($H69&lt;&gt;"",NOT(ISNUMBER($H69)))),"",IFERROR(MAX(0,$G69-IF($H69="",0,$H69)),""))</f>
        <v/>
      </c>
      <c r="L69" s="11">
        <f>IF(OR($D69="",$F69="",$K69="",NOT(ISNUMBER($F69)),NOT(ISNUMBER(Assumptions!$B$5))),"",IF($K69&lt;=0,0,IFERROR(MAX(0,Assumptions!$B$5-$F69),"")))</f>
        <v/>
      </c>
      <c r="M69" s="13">
        <f>IF(OR($D69="",$K69="",$L69=""),"",IF($K69&lt;=0,"Paid",IF(OR(COUNT(Assumptions!$B$11:$B$14)&lt;4,COUNTA(Assumptions!$A$11:$A$15)&lt;5,Assumptions!$B$11&gt;=Assumptions!$B$12,Assumptions!$B$12&gt;=Assumptions!$B$13,Assumptions!$B$13&gt;=Assumptions!$B$14),"Check assumptions",IF($L69&lt;=Assumptions!$B$11,Assumptions!$A$11,IF($L69&lt;=Assumptions!$B$12,Assumptions!$A$12,IF($L69&lt;=Assumptions!$B$13,Assumptions!$A$13,IF($L69&lt;=Assumptions!$B$14,Assumptions!$A$14,Assumptions!$A$15)))))))</f>
        <v/>
      </c>
      <c r="N69" s="13">
        <f>IF(OR($D69="",$K69=""),"",IF($K69&lt;=0,"Paid",IF(NOT(ISNUMBER($F69)),"Needs dates",IF($J69="","Needs status",IF(OR($J69="Disputed",$J69="Hold"),"Human review",IF($J69="Promise to Pay","Follow up",IF(OR(NOT(ISNUMBER(Assumptions!$B$5)),NOT(ISNUMBER(Assumptions!$B$6)),NOT(ISNUMBER(Assumptions!$B$7)),NOT(ISNUMBER(Assumptions!$B$8))),"Check assumptions",IF(AND($L69&gt;Assumptions!$B$7,$K69&gt;=Assumptions!$B$6),"High",IF(OR($L69&gt;Assumptions!$B$7,$K69&gt;=Assumptions!$B$6),"Medium",IF(AND($F69&gt;=Assumptions!$B$5,$F69&lt;=Assumptions!$B$5+Assumptions!$B$8),"Upcoming","Routine"))))))))))</f>
        <v/>
      </c>
      <c r="O69" s="19" t="n"/>
    </row>
    <row r="70" ht="22" customHeight="1">
      <c r="A70" s="16" t="n"/>
      <c r="B70" s="16" t="n"/>
      <c r="C70" s="16" t="n"/>
      <c r="D70" s="16" t="n"/>
      <c r="E70" s="17" t="n"/>
      <c r="F70" s="17" t="n"/>
      <c r="G70" s="18" t="n"/>
      <c r="H70" s="18" t="n"/>
      <c r="I70" s="17" t="n"/>
      <c r="J70" s="16" t="n"/>
      <c r="K70" s="9">
        <f>IF(OR($D70="",$G70="",NOT(ISNUMBER($G70)),AND($H70&lt;&gt;"",NOT(ISNUMBER($H70)))),"",IFERROR(MAX(0,$G70-IF($H70="",0,$H70)),""))</f>
        <v/>
      </c>
      <c r="L70" s="8">
        <f>IF(OR($D70="",$F70="",$K70="",NOT(ISNUMBER($F70)),NOT(ISNUMBER(Assumptions!$B$5))),"",IF($K70&lt;=0,0,IFERROR(MAX(0,Assumptions!$B$5-$F70),"")))</f>
        <v/>
      </c>
      <c r="M70" s="12">
        <f>IF(OR($D70="",$K70="",$L70=""),"",IF($K70&lt;=0,"Paid",IF(OR(COUNT(Assumptions!$B$11:$B$14)&lt;4,COUNTA(Assumptions!$A$11:$A$15)&lt;5,Assumptions!$B$11&gt;=Assumptions!$B$12,Assumptions!$B$12&gt;=Assumptions!$B$13,Assumptions!$B$13&gt;=Assumptions!$B$14),"Check assumptions",IF($L70&lt;=Assumptions!$B$11,Assumptions!$A$11,IF($L70&lt;=Assumptions!$B$12,Assumptions!$A$12,IF($L70&lt;=Assumptions!$B$13,Assumptions!$A$13,IF($L70&lt;=Assumptions!$B$14,Assumptions!$A$14,Assumptions!$A$15)))))))</f>
        <v/>
      </c>
      <c r="N70" s="12">
        <f>IF(OR($D70="",$K70=""),"",IF($K70&lt;=0,"Paid",IF(NOT(ISNUMBER($F70)),"Needs dates",IF($J70="","Needs status",IF(OR($J70="Disputed",$J70="Hold"),"Human review",IF($J70="Promise to Pay","Follow up",IF(OR(NOT(ISNUMBER(Assumptions!$B$5)),NOT(ISNUMBER(Assumptions!$B$6)),NOT(ISNUMBER(Assumptions!$B$7)),NOT(ISNUMBER(Assumptions!$B$8))),"Check assumptions",IF(AND($L70&gt;Assumptions!$B$7,$K70&gt;=Assumptions!$B$6),"High",IF(OR($L70&gt;Assumptions!$B$7,$K70&gt;=Assumptions!$B$6),"Medium",IF(AND($F70&gt;=Assumptions!$B$5,$F70&lt;=Assumptions!$B$5+Assumptions!$B$8),"Upcoming","Routine"))))))))))</f>
        <v/>
      </c>
      <c r="O70" s="19" t="n"/>
    </row>
    <row r="71" ht="22" customHeight="1">
      <c r="A71" s="16" t="n"/>
      <c r="B71" s="16" t="n"/>
      <c r="C71" s="16" t="n"/>
      <c r="D71" s="16" t="n"/>
      <c r="E71" s="17" t="n"/>
      <c r="F71" s="17" t="n"/>
      <c r="G71" s="18" t="n"/>
      <c r="H71" s="18" t="n"/>
      <c r="I71" s="17" t="n"/>
      <c r="J71" s="16" t="n"/>
      <c r="K71" s="6">
        <f>IF(OR($D71="",$G71="",NOT(ISNUMBER($G71)),AND($H71&lt;&gt;"",NOT(ISNUMBER($H71)))),"",IFERROR(MAX(0,$G71-IF($H71="",0,$H71)),""))</f>
        <v/>
      </c>
      <c r="L71" s="11">
        <f>IF(OR($D71="",$F71="",$K71="",NOT(ISNUMBER($F71)),NOT(ISNUMBER(Assumptions!$B$5))),"",IF($K71&lt;=0,0,IFERROR(MAX(0,Assumptions!$B$5-$F71),"")))</f>
        <v/>
      </c>
      <c r="M71" s="13">
        <f>IF(OR($D71="",$K71="",$L71=""),"",IF($K71&lt;=0,"Paid",IF(OR(COUNT(Assumptions!$B$11:$B$14)&lt;4,COUNTA(Assumptions!$A$11:$A$15)&lt;5,Assumptions!$B$11&gt;=Assumptions!$B$12,Assumptions!$B$12&gt;=Assumptions!$B$13,Assumptions!$B$13&gt;=Assumptions!$B$14),"Check assumptions",IF($L71&lt;=Assumptions!$B$11,Assumptions!$A$11,IF($L71&lt;=Assumptions!$B$12,Assumptions!$A$12,IF($L71&lt;=Assumptions!$B$13,Assumptions!$A$13,IF($L71&lt;=Assumptions!$B$14,Assumptions!$A$14,Assumptions!$A$15)))))))</f>
        <v/>
      </c>
      <c r="N71" s="13">
        <f>IF(OR($D71="",$K71=""),"",IF($K71&lt;=0,"Paid",IF(NOT(ISNUMBER($F71)),"Needs dates",IF($J71="","Needs status",IF(OR($J71="Disputed",$J71="Hold"),"Human review",IF($J71="Promise to Pay","Follow up",IF(OR(NOT(ISNUMBER(Assumptions!$B$5)),NOT(ISNUMBER(Assumptions!$B$6)),NOT(ISNUMBER(Assumptions!$B$7)),NOT(ISNUMBER(Assumptions!$B$8))),"Check assumptions",IF(AND($L71&gt;Assumptions!$B$7,$K71&gt;=Assumptions!$B$6),"High",IF(OR($L71&gt;Assumptions!$B$7,$K71&gt;=Assumptions!$B$6),"Medium",IF(AND($F71&gt;=Assumptions!$B$5,$F71&lt;=Assumptions!$B$5+Assumptions!$B$8),"Upcoming","Routine"))))))))))</f>
        <v/>
      </c>
      <c r="O71" s="19" t="n"/>
    </row>
    <row r="72" ht="22" customHeight="1">
      <c r="A72" s="16" t="n"/>
      <c r="B72" s="16" t="n"/>
      <c r="C72" s="16" t="n"/>
      <c r="D72" s="16" t="n"/>
      <c r="E72" s="17" t="n"/>
      <c r="F72" s="17" t="n"/>
      <c r="G72" s="18" t="n"/>
      <c r="H72" s="18" t="n"/>
      <c r="I72" s="17" t="n"/>
      <c r="J72" s="16" t="n"/>
      <c r="K72" s="9">
        <f>IF(OR($D72="",$G72="",NOT(ISNUMBER($G72)),AND($H72&lt;&gt;"",NOT(ISNUMBER($H72)))),"",IFERROR(MAX(0,$G72-IF($H72="",0,$H72)),""))</f>
        <v/>
      </c>
      <c r="L72" s="8">
        <f>IF(OR($D72="",$F72="",$K72="",NOT(ISNUMBER($F72)),NOT(ISNUMBER(Assumptions!$B$5))),"",IF($K72&lt;=0,0,IFERROR(MAX(0,Assumptions!$B$5-$F72),"")))</f>
        <v/>
      </c>
      <c r="M72" s="12">
        <f>IF(OR($D72="",$K72="",$L72=""),"",IF($K72&lt;=0,"Paid",IF(OR(COUNT(Assumptions!$B$11:$B$14)&lt;4,COUNTA(Assumptions!$A$11:$A$15)&lt;5,Assumptions!$B$11&gt;=Assumptions!$B$12,Assumptions!$B$12&gt;=Assumptions!$B$13,Assumptions!$B$13&gt;=Assumptions!$B$14),"Check assumptions",IF($L72&lt;=Assumptions!$B$11,Assumptions!$A$11,IF($L72&lt;=Assumptions!$B$12,Assumptions!$A$12,IF($L72&lt;=Assumptions!$B$13,Assumptions!$A$13,IF($L72&lt;=Assumptions!$B$14,Assumptions!$A$14,Assumptions!$A$15)))))))</f>
        <v/>
      </c>
      <c r="N72" s="12">
        <f>IF(OR($D72="",$K72=""),"",IF($K72&lt;=0,"Paid",IF(NOT(ISNUMBER($F72)),"Needs dates",IF($J72="","Needs status",IF(OR($J72="Disputed",$J72="Hold"),"Human review",IF($J72="Promise to Pay","Follow up",IF(OR(NOT(ISNUMBER(Assumptions!$B$5)),NOT(ISNUMBER(Assumptions!$B$6)),NOT(ISNUMBER(Assumptions!$B$7)),NOT(ISNUMBER(Assumptions!$B$8))),"Check assumptions",IF(AND($L72&gt;Assumptions!$B$7,$K72&gt;=Assumptions!$B$6),"High",IF(OR($L72&gt;Assumptions!$B$7,$K72&gt;=Assumptions!$B$6),"Medium",IF(AND($F72&gt;=Assumptions!$B$5,$F72&lt;=Assumptions!$B$5+Assumptions!$B$8),"Upcoming","Routine"))))))))))</f>
        <v/>
      </c>
      <c r="O72" s="19" t="n"/>
    </row>
    <row r="73" ht="22" customHeight="1">
      <c r="A73" s="16" t="n"/>
      <c r="B73" s="16" t="n"/>
      <c r="C73" s="16" t="n"/>
      <c r="D73" s="16" t="n"/>
      <c r="E73" s="17" t="n"/>
      <c r="F73" s="17" t="n"/>
      <c r="G73" s="18" t="n"/>
      <c r="H73" s="18" t="n"/>
      <c r="I73" s="17" t="n"/>
      <c r="J73" s="16" t="n"/>
      <c r="K73" s="6">
        <f>IF(OR($D73="",$G73="",NOT(ISNUMBER($G73)),AND($H73&lt;&gt;"",NOT(ISNUMBER($H73)))),"",IFERROR(MAX(0,$G73-IF($H73="",0,$H73)),""))</f>
        <v/>
      </c>
      <c r="L73" s="11">
        <f>IF(OR($D73="",$F73="",$K73="",NOT(ISNUMBER($F73)),NOT(ISNUMBER(Assumptions!$B$5))),"",IF($K73&lt;=0,0,IFERROR(MAX(0,Assumptions!$B$5-$F73),"")))</f>
        <v/>
      </c>
      <c r="M73" s="13">
        <f>IF(OR($D73="",$K73="",$L73=""),"",IF($K73&lt;=0,"Paid",IF(OR(COUNT(Assumptions!$B$11:$B$14)&lt;4,COUNTA(Assumptions!$A$11:$A$15)&lt;5,Assumptions!$B$11&gt;=Assumptions!$B$12,Assumptions!$B$12&gt;=Assumptions!$B$13,Assumptions!$B$13&gt;=Assumptions!$B$14),"Check assumptions",IF($L73&lt;=Assumptions!$B$11,Assumptions!$A$11,IF($L73&lt;=Assumptions!$B$12,Assumptions!$A$12,IF($L73&lt;=Assumptions!$B$13,Assumptions!$A$13,IF($L73&lt;=Assumptions!$B$14,Assumptions!$A$14,Assumptions!$A$15)))))))</f>
        <v/>
      </c>
      <c r="N73" s="13">
        <f>IF(OR($D73="",$K73=""),"",IF($K73&lt;=0,"Paid",IF(NOT(ISNUMBER($F73)),"Needs dates",IF($J73="","Needs status",IF(OR($J73="Disputed",$J73="Hold"),"Human review",IF($J73="Promise to Pay","Follow up",IF(OR(NOT(ISNUMBER(Assumptions!$B$5)),NOT(ISNUMBER(Assumptions!$B$6)),NOT(ISNUMBER(Assumptions!$B$7)),NOT(ISNUMBER(Assumptions!$B$8))),"Check assumptions",IF(AND($L73&gt;Assumptions!$B$7,$K73&gt;=Assumptions!$B$6),"High",IF(OR($L73&gt;Assumptions!$B$7,$K73&gt;=Assumptions!$B$6),"Medium",IF(AND($F73&gt;=Assumptions!$B$5,$F73&lt;=Assumptions!$B$5+Assumptions!$B$8),"Upcoming","Routine"))))))))))</f>
        <v/>
      </c>
      <c r="O73" s="19" t="n"/>
    </row>
    <row r="74" ht="22" customHeight="1">
      <c r="A74" s="16" t="n"/>
      <c r="B74" s="16" t="n"/>
      <c r="C74" s="16" t="n"/>
      <c r="D74" s="16" t="n"/>
      <c r="E74" s="17" t="n"/>
      <c r="F74" s="17" t="n"/>
      <c r="G74" s="18" t="n"/>
      <c r="H74" s="18" t="n"/>
      <c r="I74" s="17" t="n"/>
      <c r="J74" s="16" t="n"/>
      <c r="K74" s="9">
        <f>IF(OR($D74="",$G74="",NOT(ISNUMBER($G74)),AND($H74&lt;&gt;"",NOT(ISNUMBER($H74)))),"",IFERROR(MAX(0,$G74-IF($H74="",0,$H74)),""))</f>
        <v/>
      </c>
      <c r="L74" s="8">
        <f>IF(OR($D74="",$F74="",$K74="",NOT(ISNUMBER($F74)),NOT(ISNUMBER(Assumptions!$B$5))),"",IF($K74&lt;=0,0,IFERROR(MAX(0,Assumptions!$B$5-$F74),"")))</f>
        <v/>
      </c>
      <c r="M74" s="12">
        <f>IF(OR($D74="",$K74="",$L74=""),"",IF($K74&lt;=0,"Paid",IF(OR(COUNT(Assumptions!$B$11:$B$14)&lt;4,COUNTA(Assumptions!$A$11:$A$15)&lt;5,Assumptions!$B$11&gt;=Assumptions!$B$12,Assumptions!$B$12&gt;=Assumptions!$B$13,Assumptions!$B$13&gt;=Assumptions!$B$14),"Check assumptions",IF($L74&lt;=Assumptions!$B$11,Assumptions!$A$11,IF($L74&lt;=Assumptions!$B$12,Assumptions!$A$12,IF($L74&lt;=Assumptions!$B$13,Assumptions!$A$13,IF($L74&lt;=Assumptions!$B$14,Assumptions!$A$14,Assumptions!$A$15)))))))</f>
        <v/>
      </c>
      <c r="N74" s="12">
        <f>IF(OR($D74="",$K74=""),"",IF($K74&lt;=0,"Paid",IF(NOT(ISNUMBER($F74)),"Needs dates",IF($J74="","Needs status",IF(OR($J74="Disputed",$J74="Hold"),"Human review",IF($J74="Promise to Pay","Follow up",IF(OR(NOT(ISNUMBER(Assumptions!$B$5)),NOT(ISNUMBER(Assumptions!$B$6)),NOT(ISNUMBER(Assumptions!$B$7)),NOT(ISNUMBER(Assumptions!$B$8))),"Check assumptions",IF(AND($L74&gt;Assumptions!$B$7,$K74&gt;=Assumptions!$B$6),"High",IF(OR($L74&gt;Assumptions!$B$7,$K74&gt;=Assumptions!$B$6),"Medium",IF(AND($F74&gt;=Assumptions!$B$5,$F74&lt;=Assumptions!$B$5+Assumptions!$B$8),"Upcoming","Routine"))))))))))</f>
        <v/>
      </c>
      <c r="O74" s="19" t="n"/>
    </row>
    <row r="75" ht="22" customHeight="1">
      <c r="A75" s="16" t="n"/>
      <c r="B75" s="16" t="n"/>
      <c r="C75" s="16" t="n"/>
      <c r="D75" s="16" t="n"/>
      <c r="E75" s="17" t="n"/>
      <c r="F75" s="17" t="n"/>
      <c r="G75" s="18" t="n"/>
      <c r="H75" s="18" t="n"/>
      <c r="I75" s="17" t="n"/>
      <c r="J75" s="16" t="n"/>
      <c r="K75" s="6">
        <f>IF(OR($D75="",$G75="",NOT(ISNUMBER($G75)),AND($H75&lt;&gt;"",NOT(ISNUMBER($H75)))),"",IFERROR(MAX(0,$G75-IF($H75="",0,$H75)),""))</f>
        <v/>
      </c>
      <c r="L75" s="11">
        <f>IF(OR($D75="",$F75="",$K75="",NOT(ISNUMBER($F75)),NOT(ISNUMBER(Assumptions!$B$5))),"",IF($K75&lt;=0,0,IFERROR(MAX(0,Assumptions!$B$5-$F75),"")))</f>
        <v/>
      </c>
      <c r="M75" s="13">
        <f>IF(OR($D75="",$K75="",$L75=""),"",IF($K75&lt;=0,"Paid",IF(OR(COUNT(Assumptions!$B$11:$B$14)&lt;4,COUNTA(Assumptions!$A$11:$A$15)&lt;5,Assumptions!$B$11&gt;=Assumptions!$B$12,Assumptions!$B$12&gt;=Assumptions!$B$13,Assumptions!$B$13&gt;=Assumptions!$B$14),"Check assumptions",IF($L75&lt;=Assumptions!$B$11,Assumptions!$A$11,IF($L75&lt;=Assumptions!$B$12,Assumptions!$A$12,IF($L75&lt;=Assumptions!$B$13,Assumptions!$A$13,IF($L75&lt;=Assumptions!$B$14,Assumptions!$A$14,Assumptions!$A$15)))))))</f>
        <v/>
      </c>
      <c r="N75" s="13">
        <f>IF(OR($D75="",$K75=""),"",IF($K75&lt;=0,"Paid",IF(NOT(ISNUMBER($F75)),"Needs dates",IF($J75="","Needs status",IF(OR($J75="Disputed",$J75="Hold"),"Human review",IF($J75="Promise to Pay","Follow up",IF(OR(NOT(ISNUMBER(Assumptions!$B$5)),NOT(ISNUMBER(Assumptions!$B$6)),NOT(ISNUMBER(Assumptions!$B$7)),NOT(ISNUMBER(Assumptions!$B$8))),"Check assumptions",IF(AND($L75&gt;Assumptions!$B$7,$K75&gt;=Assumptions!$B$6),"High",IF(OR($L75&gt;Assumptions!$B$7,$K75&gt;=Assumptions!$B$6),"Medium",IF(AND($F75&gt;=Assumptions!$B$5,$F75&lt;=Assumptions!$B$5+Assumptions!$B$8),"Upcoming","Routine"))))))))))</f>
        <v/>
      </c>
      <c r="O75" s="19" t="n"/>
    </row>
    <row r="76" ht="22" customHeight="1">
      <c r="A76" s="16" t="n"/>
      <c r="B76" s="16" t="n"/>
      <c r="C76" s="16" t="n"/>
      <c r="D76" s="16" t="n"/>
      <c r="E76" s="17" t="n"/>
      <c r="F76" s="17" t="n"/>
      <c r="G76" s="18" t="n"/>
      <c r="H76" s="18" t="n"/>
      <c r="I76" s="17" t="n"/>
      <c r="J76" s="16" t="n"/>
      <c r="K76" s="9">
        <f>IF(OR($D76="",$G76="",NOT(ISNUMBER($G76)),AND($H76&lt;&gt;"",NOT(ISNUMBER($H76)))),"",IFERROR(MAX(0,$G76-IF($H76="",0,$H76)),""))</f>
        <v/>
      </c>
      <c r="L76" s="8">
        <f>IF(OR($D76="",$F76="",$K76="",NOT(ISNUMBER($F76)),NOT(ISNUMBER(Assumptions!$B$5))),"",IF($K76&lt;=0,0,IFERROR(MAX(0,Assumptions!$B$5-$F76),"")))</f>
        <v/>
      </c>
      <c r="M76" s="12">
        <f>IF(OR($D76="",$K76="",$L76=""),"",IF($K76&lt;=0,"Paid",IF(OR(COUNT(Assumptions!$B$11:$B$14)&lt;4,COUNTA(Assumptions!$A$11:$A$15)&lt;5,Assumptions!$B$11&gt;=Assumptions!$B$12,Assumptions!$B$12&gt;=Assumptions!$B$13,Assumptions!$B$13&gt;=Assumptions!$B$14),"Check assumptions",IF($L76&lt;=Assumptions!$B$11,Assumptions!$A$11,IF($L76&lt;=Assumptions!$B$12,Assumptions!$A$12,IF($L76&lt;=Assumptions!$B$13,Assumptions!$A$13,IF($L76&lt;=Assumptions!$B$14,Assumptions!$A$14,Assumptions!$A$15)))))))</f>
        <v/>
      </c>
      <c r="N76" s="12">
        <f>IF(OR($D76="",$K76=""),"",IF($K76&lt;=0,"Paid",IF(NOT(ISNUMBER($F76)),"Needs dates",IF($J76="","Needs status",IF(OR($J76="Disputed",$J76="Hold"),"Human review",IF($J76="Promise to Pay","Follow up",IF(OR(NOT(ISNUMBER(Assumptions!$B$5)),NOT(ISNUMBER(Assumptions!$B$6)),NOT(ISNUMBER(Assumptions!$B$7)),NOT(ISNUMBER(Assumptions!$B$8))),"Check assumptions",IF(AND($L76&gt;Assumptions!$B$7,$K76&gt;=Assumptions!$B$6),"High",IF(OR($L76&gt;Assumptions!$B$7,$K76&gt;=Assumptions!$B$6),"Medium",IF(AND($F76&gt;=Assumptions!$B$5,$F76&lt;=Assumptions!$B$5+Assumptions!$B$8),"Upcoming","Routine"))))))))))</f>
        <v/>
      </c>
      <c r="O76" s="19" t="n"/>
    </row>
    <row r="77" ht="22" customHeight="1">
      <c r="A77" s="16" t="n"/>
      <c r="B77" s="16" t="n"/>
      <c r="C77" s="16" t="n"/>
      <c r="D77" s="16" t="n"/>
      <c r="E77" s="17" t="n"/>
      <c r="F77" s="17" t="n"/>
      <c r="G77" s="18" t="n"/>
      <c r="H77" s="18" t="n"/>
      <c r="I77" s="17" t="n"/>
      <c r="J77" s="16" t="n"/>
      <c r="K77" s="6">
        <f>IF(OR($D77="",$G77="",NOT(ISNUMBER($G77)),AND($H77&lt;&gt;"",NOT(ISNUMBER($H77)))),"",IFERROR(MAX(0,$G77-IF($H77="",0,$H77)),""))</f>
        <v/>
      </c>
      <c r="L77" s="11">
        <f>IF(OR($D77="",$F77="",$K77="",NOT(ISNUMBER($F77)),NOT(ISNUMBER(Assumptions!$B$5))),"",IF($K77&lt;=0,0,IFERROR(MAX(0,Assumptions!$B$5-$F77),"")))</f>
        <v/>
      </c>
      <c r="M77" s="13">
        <f>IF(OR($D77="",$K77="",$L77=""),"",IF($K77&lt;=0,"Paid",IF(OR(COUNT(Assumptions!$B$11:$B$14)&lt;4,COUNTA(Assumptions!$A$11:$A$15)&lt;5,Assumptions!$B$11&gt;=Assumptions!$B$12,Assumptions!$B$12&gt;=Assumptions!$B$13,Assumptions!$B$13&gt;=Assumptions!$B$14),"Check assumptions",IF($L77&lt;=Assumptions!$B$11,Assumptions!$A$11,IF($L77&lt;=Assumptions!$B$12,Assumptions!$A$12,IF($L77&lt;=Assumptions!$B$13,Assumptions!$A$13,IF($L77&lt;=Assumptions!$B$14,Assumptions!$A$14,Assumptions!$A$15)))))))</f>
        <v/>
      </c>
      <c r="N77" s="13">
        <f>IF(OR($D77="",$K77=""),"",IF($K77&lt;=0,"Paid",IF(NOT(ISNUMBER($F77)),"Needs dates",IF($J77="","Needs status",IF(OR($J77="Disputed",$J77="Hold"),"Human review",IF($J77="Promise to Pay","Follow up",IF(OR(NOT(ISNUMBER(Assumptions!$B$5)),NOT(ISNUMBER(Assumptions!$B$6)),NOT(ISNUMBER(Assumptions!$B$7)),NOT(ISNUMBER(Assumptions!$B$8))),"Check assumptions",IF(AND($L77&gt;Assumptions!$B$7,$K77&gt;=Assumptions!$B$6),"High",IF(OR($L77&gt;Assumptions!$B$7,$K77&gt;=Assumptions!$B$6),"Medium",IF(AND($F77&gt;=Assumptions!$B$5,$F77&lt;=Assumptions!$B$5+Assumptions!$B$8),"Upcoming","Routine"))))))))))</f>
        <v/>
      </c>
      <c r="O77" s="19" t="n"/>
    </row>
    <row r="78" ht="22" customHeight="1">
      <c r="A78" s="16" t="n"/>
      <c r="B78" s="16" t="n"/>
      <c r="C78" s="16" t="n"/>
      <c r="D78" s="16" t="n"/>
      <c r="E78" s="17" t="n"/>
      <c r="F78" s="17" t="n"/>
      <c r="G78" s="18" t="n"/>
      <c r="H78" s="18" t="n"/>
      <c r="I78" s="17" t="n"/>
      <c r="J78" s="16" t="n"/>
      <c r="K78" s="9">
        <f>IF(OR($D78="",$G78="",NOT(ISNUMBER($G78)),AND($H78&lt;&gt;"",NOT(ISNUMBER($H78)))),"",IFERROR(MAX(0,$G78-IF($H78="",0,$H78)),""))</f>
        <v/>
      </c>
      <c r="L78" s="8">
        <f>IF(OR($D78="",$F78="",$K78="",NOT(ISNUMBER($F78)),NOT(ISNUMBER(Assumptions!$B$5))),"",IF($K78&lt;=0,0,IFERROR(MAX(0,Assumptions!$B$5-$F78),"")))</f>
        <v/>
      </c>
      <c r="M78" s="12">
        <f>IF(OR($D78="",$K78="",$L78=""),"",IF($K78&lt;=0,"Paid",IF(OR(COUNT(Assumptions!$B$11:$B$14)&lt;4,COUNTA(Assumptions!$A$11:$A$15)&lt;5,Assumptions!$B$11&gt;=Assumptions!$B$12,Assumptions!$B$12&gt;=Assumptions!$B$13,Assumptions!$B$13&gt;=Assumptions!$B$14),"Check assumptions",IF($L78&lt;=Assumptions!$B$11,Assumptions!$A$11,IF($L78&lt;=Assumptions!$B$12,Assumptions!$A$12,IF($L78&lt;=Assumptions!$B$13,Assumptions!$A$13,IF($L78&lt;=Assumptions!$B$14,Assumptions!$A$14,Assumptions!$A$15)))))))</f>
        <v/>
      </c>
      <c r="N78" s="12">
        <f>IF(OR($D78="",$K78=""),"",IF($K78&lt;=0,"Paid",IF(NOT(ISNUMBER($F78)),"Needs dates",IF($J78="","Needs status",IF(OR($J78="Disputed",$J78="Hold"),"Human review",IF($J78="Promise to Pay","Follow up",IF(OR(NOT(ISNUMBER(Assumptions!$B$5)),NOT(ISNUMBER(Assumptions!$B$6)),NOT(ISNUMBER(Assumptions!$B$7)),NOT(ISNUMBER(Assumptions!$B$8))),"Check assumptions",IF(AND($L78&gt;Assumptions!$B$7,$K78&gt;=Assumptions!$B$6),"High",IF(OR($L78&gt;Assumptions!$B$7,$K78&gt;=Assumptions!$B$6),"Medium",IF(AND($F78&gt;=Assumptions!$B$5,$F78&lt;=Assumptions!$B$5+Assumptions!$B$8),"Upcoming","Routine"))))))))))</f>
        <v/>
      </c>
      <c r="O78" s="19" t="n"/>
    </row>
    <row r="79" ht="22" customHeight="1">
      <c r="A79" s="16" t="n"/>
      <c r="B79" s="16" t="n"/>
      <c r="C79" s="16" t="n"/>
      <c r="D79" s="16" t="n"/>
      <c r="E79" s="17" t="n"/>
      <c r="F79" s="17" t="n"/>
      <c r="G79" s="18" t="n"/>
      <c r="H79" s="18" t="n"/>
      <c r="I79" s="17" t="n"/>
      <c r="J79" s="16" t="n"/>
      <c r="K79" s="6">
        <f>IF(OR($D79="",$G79="",NOT(ISNUMBER($G79)),AND($H79&lt;&gt;"",NOT(ISNUMBER($H79)))),"",IFERROR(MAX(0,$G79-IF($H79="",0,$H79)),""))</f>
        <v/>
      </c>
      <c r="L79" s="11">
        <f>IF(OR($D79="",$F79="",$K79="",NOT(ISNUMBER($F79)),NOT(ISNUMBER(Assumptions!$B$5))),"",IF($K79&lt;=0,0,IFERROR(MAX(0,Assumptions!$B$5-$F79),"")))</f>
        <v/>
      </c>
      <c r="M79" s="13">
        <f>IF(OR($D79="",$K79="",$L79=""),"",IF($K79&lt;=0,"Paid",IF(OR(COUNT(Assumptions!$B$11:$B$14)&lt;4,COUNTA(Assumptions!$A$11:$A$15)&lt;5,Assumptions!$B$11&gt;=Assumptions!$B$12,Assumptions!$B$12&gt;=Assumptions!$B$13,Assumptions!$B$13&gt;=Assumptions!$B$14),"Check assumptions",IF($L79&lt;=Assumptions!$B$11,Assumptions!$A$11,IF($L79&lt;=Assumptions!$B$12,Assumptions!$A$12,IF($L79&lt;=Assumptions!$B$13,Assumptions!$A$13,IF($L79&lt;=Assumptions!$B$14,Assumptions!$A$14,Assumptions!$A$15)))))))</f>
        <v/>
      </c>
      <c r="N79" s="13">
        <f>IF(OR($D79="",$K79=""),"",IF($K79&lt;=0,"Paid",IF(NOT(ISNUMBER($F79)),"Needs dates",IF($J79="","Needs status",IF(OR($J79="Disputed",$J79="Hold"),"Human review",IF($J79="Promise to Pay","Follow up",IF(OR(NOT(ISNUMBER(Assumptions!$B$5)),NOT(ISNUMBER(Assumptions!$B$6)),NOT(ISNUMBER(Assumptions!$B$7)),NOT(ISNUMBER(Assumptions!$B$8))),"Check assumptions",IF(AND($L79&gt;Assumptions!$B$7,$K79&gt;=Assumptions!$B$6),"High",IF(OR($L79&gt;Assumptions!$B$7,$K79&gt;=Assumptions!$B$6),"Medium",IF(AND($F79&gt;=Assumptions!$B$5,$F79&lt;=Assumptions!$B$5+Assumptions!$B$8),"Upcoming","Routine"))))))))))</f>
        <v/>
      </c>
      <c r="O79" s="19" t="n"/>
    </row>
    <row r="80" ht="22" customHeight="1">
      <c r="A80" s="16" t="n"/>
      <c r="B80" s="16" t="n"/>
      <c r="C80" s="16" t="n"/>
      <c r="D80" s="16" t="n"/>
      <c r="E80" s="17" t="n"/>
      <c r="F80" s="17" t="n"/>
      <c r="G80" s="18" t="n"/>
      <c r="H80" s="18" t="n"/>
      <c r="I80" s="17" t="n"/>
      <c r="J80" s="16" t="n"/>
      <c r="K80" s="9">
        <f>IF(OR($D80="",$G80="",NOT(ISNUMBER($G80)),AND($H80&lt;&gt;"",NOT(ISNUMBER($H80)))),"",IFERROR(MAX(0,$G80-IF($H80="",0,$H80)),""))</f>
        <v/>
      </c>
      <c r="L80" s="8">
        <f>IF(OR($D80="",$F80="",$K80="",NOT(ISNUMBER($F80)),NOT(ISNUMBER(Assumptions!$B$5))),"",IF($K80&lt;=0,0,IFERROR(MAX(0,Assumptions!$B$5-$F80),"")))</f>
        <v/>
      </c>
      <c r="M80" s="12">
        <f>IF(OR($D80="",$K80="",$L80=""),"",IF($K80&lt;=0,"Paid",IF(OR(COUNT(Assumptions!$B$11:$B$14)&lt;4,COUNTA(Assumptions!$A$11:$A$15)&lt;5,Assumptions!$B$11&gt;=Assumptions!$B$12,Assumptions!$B$12&gt;=Assumptions!$B$13,Assumptions!$B$13&gt;=Assumptions!$B$14),"Check assumptions",IF($L80&lt;=Assumptions!$B$11,Assumptions!$A$11,IF($L80&lt;=Assumptions!$B$12,Assumptions!$A$12,IF($L80&lt;=Assumptions!$B$13,Assumptions!$A$13,IF($L80&lt;=Assumptions!$B$14,Assumptions!$A$14,Assumptions!$A$15)))))))</f>
        <v/>
      </c>
      <c r="N80" s="12">
        <f>IF(OR($D80="",$K80=""),"",IF($K80&lt;=0,"Paid",IF(NOT(ISNUMBER($F80)),"Needs dates",IF($J80="","Needs status",IF(OR($J80="Disputed",$J80="Hold"),"Human review",IF($J80="Promise to Pay","Follow up",IF(OR(NOT(ISNUMBER(Assumptions!$B$5)),NOT(ISNUMBER(Assumptions!$B$6)),NOT(ISNUMBER(Assumptions!$B$7)),NOT(ISNUMBER(Assumptions!$B$8))),"Check assumptions",IF(AND($L80&gt;Assumptions!$B$7,$K80&gt;=Assumptions!$B$6),"High",IF(OR($L80&gt;Assumptions!$B$7,$K80&gt;=Assumptions!$B$6),"Medium",IF(AND($F80&gt;=Assumptions!$B$5,$F80&lt;=Assumptions!$B$5+Assumptions!$B$8),"Upcoming","Routine"))))))))))</f>
        <v/>
      </c>
      <c r="O80" s="19" t="n"/>
    </row>
    <row r="81" ht="22" customHeight="1">
      <c r="A81" s="16" t="n"/>
      <c r="B81" s="16" t="n"/>
      <c r="C81" s="16" t="n"/>
      <c r="D81" s="16" t="n"/>
      <c r="E81" s="17" t="n"/>
      <c r="F81" s="17" t="n"/>
      <c r="G81" s="18" t="n"/>
      <c r="H81" s="18" t="n"/>
      <c r="I81" s="17" t="n"/>
      <c r="J81" s="16" t="n"/>
      <c r="K81" s="6">
        <f>IF(OR($D81="",$G81="",NOT(ISNUMBER($G81)),AND($H81&lt;&gt;"",NOT(ISNUMBER($H81)))),"",IFERROR(MAX(0,$G81-IF($H81="",0,$H81)),""))</f>
        <v/>
      </c>
      <c r="L81" s="11">
        <f>IF(OR($D81="",$F81="",$K81="",NOT(ISNUMBER($F81)),NOT(ISNUMBER(Assumptions!$B$5))),"",IF($K81&lt;=0,0,IFERROR(MAX(0,Assumptions!$B$5-$F81),"")))</f>
        <v/>
      </c>
      <c r="M81" s="13">
        <f>IF(OR($D81="",$K81="",$L81=""),"",IF($K81&lt;=0,"Paid",IF(OR(COUNT(Assumptions!$B$11:$B$14)&lt;4,COUNTA(Assumptions!$A$11:$A$15)&lt;5,Assumptions!$B$11&gt;=Assumptions!$B$12,Assumptions!$B$12&gt;=Assumptions!$B$13,Assumptions!$B$13&gt;=Assumptions!$B$14),"Check assumptions",IF($L81&lt;=Assumptions!$B$11,Assumptions!$A$11,IF($L81&lt;=Assumptions!$B$12,Assumptions!$A$12,IF($L81&lt;=Assumptions!$B$13,Assumptions!$A$13,IF($L81&lt;=Assumptions!$B$14,Assumptions!$A$14,Assumptions!$A$15)))))))</f>
        <v/>
      </c>
      <c r="N81" s="13">
        <f>IF(OR($D81="",$K81=""),"",IF($K81&lt;=0,"Paid",IF(NOT(ISNUMBER($F81)),"Needs dates",IF($J81="","Needs status",IF(OR($J81="Disputed",$J81="Hold"),"Human review",IF($J81="Promise to Pay","Follow up",IF(OR(NOT(ISNUMBER(Assumptions!$B$5)),NOT(ISNUMBER(Assumptions!$B$6)),NOT(ISNUMBER(Assumptions!$B$7)),NOT(ISNUMBER(Assumptions!$B$8))),"Check assumptions",IF(AND($L81&gt;Assumptions!$B$7,$K81&gt;=Assumptions!$B$6),"High",IF(OR($L81&gt;Assumptions!$B$7,$K81&gt;=Assumptions!$B$6),"Medium",IF(AND($F81&gt;=Assumptions!$B$5,$F81&lt;=Assumptions!$B$5+Assumptions!$B$8),"Upcoming","Routine"))))))))))</f>
        <v/>
      </c>
      <c r="O81" s="19" t="n"/>
    </row>
    <row r="82" ht="22" customHeight="1">
      <c r="A82" s="16" t="n"/>
      <c r="B82" s="16" t="n"/>
      <c r="C82" s="16" t="n"/>
      <c r="D82" s="16" t="n"/>
      <c r="E82" s="17" t="n"/>
      <c r="F82" s="17" t="n"/>
      <c r="G82" s="18" t="n"/>
      <c r="H82" s="18" t="n"/>
      <c r="I82" s="17" t="n"/>
      <c r="J82" s="16" t="n"/>
      <c r="K82" s="9">
        <f>IF(OR($D82="",$G82="",NOT(ISNUMBER($G82)),AND($H82&lt;&gt;"",NOT(ISNUMBER($H82)))),"",IFERROR(MAX(0,$G82-IF($H82="",0,$H82)),""))</f>
        <v/>
      </c>
      <c r="L82" s="8">
        <f>IF(OR($D82="",$F82="",$K82="",NOT(ISNUMBER($F82)),NOT(ISNUMBER(Assumptions!$B$5))),"",IF($K82&lt;=0,0,IFERROR(MAX(0,Assumptions!$B$5-$F82),"")))</f>
        <v/>
      </c>
      <c r="M82" s="12">
        <f>IF(OR($D82="",$K82="",$L82=""),"",IF($K82&lt;=0,"Paid",IF(OR(COUNT(Assumptions!$B$11:$B$14)&lt;4,COUNTA(Assumptions!$A$11:$A$15)&lt;5,Assumptions!$B$11&gt;=Assumptions!$B$12,Assumptions!$B$12&gt;=Assumptions!$B$13,Assumptions!$B$13&gt;=Assumptions!$B$14),"Check assumptions",IF($L82&lt;=Assumptions!$B$11,Assumptions!$A$11,IF($L82&lt;=Assumptions!$B$12,Assumptions!$A$12,IF($L82&lt;=Assumptions!$B$13,Assumptions!$A$13,IF($L82&lt;=Assumptions!$B$14,Assumptions!$A$14,Assumptions!$A$15)))))))</f>
        <v/>
      </c>
      <c r="N82" s="12">
        <f>IF(OR($D82="",$K82=""),"",IF($K82&lt;=0,"Paid",IF(NOT(ISNUMBER($F82)),"Needs dates",IF($J82="","Needs status",IF(OR($J82="Disputed",$J82="Hold"),"Human review",IF($J82="Promise to Pay","Follow up",IF(OR(NOT(ISNUMBER(Assumptions!$B$5)),NOT(ISNUMBER(Assumptions!$B$6)),NOT(ISNUMBER(Assumptions!$B$7)),NOT(ISNUMBER(Assumptions!$B$8))),"Check assumptions",IF(AND($L82&gt;Assumptions!$B$7,$K82&gt;=Assumptions!$B$6),"High",IF(OR($L82&gt;Assumptions!$B$7,$K82&gt;=Assumptions!$B$6),"Medium",IF(AND($F82&gt;=Assumptions!$B$5,$F82&lt;=Assumptions!$B$5+Assumptions!$B$8),"Upcoming","Routine"))))))))))</f>
        <v/>
      </c>
      <c r="O82" s="19" t="n"/>
    </row>
    <row r="83" ht="22" customHeight="1">
      <c r="A83" s="16" t="n"/>
      <c r="B83" s="16" t="n"/>
      <c r="C83" s="16" t="n"/>
      <c r="D83" s="16" t="n"/>
      <c r="E83" s="17" t="n"/>
      <c r="F83" s="17" t="n"/>
      <c r="G83" s="18" t="n"/>
      <c r="H83" s="18" t="n"/>
      <c r="I83" s="17" t="n"/>
      <c r="J83" s="16" t="n"/>
      <c r="K83" s="6">
        <f>IF(OR($D83="",$G83="",NOT(ISNUMBER($G83)),AND($H83&lt;&gt;"",NOT(ISNUMBER($H83)))),"",IFERROR(MAX(0,$G83-IF($H83="",0,$H83)),""))</f>
        <v/>
      </c>
      <c r="L83" s="11">
        <f>IF(OR($D83="",$F83="",$K83="",NOT(ISNUMBER($F83)),NOT(ISNUMBER(Assumptions!$B$5))),"",IF($K83&lt;=0,0,IFERROR(MAX(0,Assumptions!$B$5-$F83),"")))</f>
        <v/>
      </c>
      <c r="M83" s="13">
        <f>IF(OR($D83="",$K83="",$L83=""),"",IF($K83&lt;=0,"Paid",IF(OR(COUNT(Assumptions!$B$11:$B$14)&lt;4,COUNTA(Assumptions!$A$11:$A$15)&lt;5,Assumptions!$B$11&gt;=Assumptions!$B$12,Assumptions!$B$12&gt;=Assumptions!$B$13,Assumptions!$B$13&gt;=Assumptions!$B$14),"Check assumptions",IF($L83&lt;=Assumptions!$B$11,Assumptions!$A$11,IF($L83&lt;=Assumptions!$B$12,Assumptions!$A$12,IF($L83&lt;=Assumptions!$B$13,Assumptions!$A$13,IF($L83&lt;=Assumptions!$B$14,Assumptions!$A$14,Assumptions!$A$15)))))))</f>
        <v/>
      </c>
      <c r="N83" s="13">
        <f>IF(OR($D83="",$K83=""),"",IF($K83&lt;=0,"Paid",IF(NOT(ISNUMBER($F83)),"Needs dates",IF($J83="","Needs status",IF(OR($J83="Disputed",$J83="Hold"),"Human review",IF($J83="Promise to Pay","Follow up",IF(OR(NOT(ISNUMBER(Assumptions!$B$5)),NOT(ISNUMBER(Assumptions!$B$6)),NOT(ISNUMBER(Assumptions!$B$7)),NOT(ISNUMBER(Assumptions!$B$8))),"Check assumptions",IF(AND($L83&gt;Assumptions!$B$7,$K83&gt;=Assumptions!$B$6),"High",IF(OR($L83&gt;Assumptions!$B$7,$K83&gt;=Assumptions!$B$6),"Medium",IF(AND($F83&gt;=Assumptions!$B$5,$F83&lt;=Assumptions!$B$5+Assumptions!$B$8),"Upcoming","Routine"))))))))))</f>
        <v/>
      </c>
      <c r="O83" s="19" t="n"/>
    </row>
    <row r="84" ht="22" customHeight="1">
      <c r="A84" s="16" t="n"/>
      <c r="B84" s="16" t="n"/>
      <c r="C84" s="16" t="n"/>
      <c r="D84" s="16" t="n"/>
      <c r="E84" s="17" t="n"/>
      <c r="F84" s="17" t="n"/>
      <c r="G84" s="18" t="n"/>
      <c r="H84" s="18" t="n"/>
      <c r="I84" s="17" t="n"/>
      <c r="J84" s="16" t="n"/>
      <c r="K84" s="9">
        <f>IF(OR($D84="",$G84="",NOT(ISNUMBER($G84)),AND($H84&lt;&gt;"",NOT(ISNUMBER($H84)))),"",IFERROR(MAX(0,$G84-IF($H84="",0,$H84)),""))</f>
        <v/>
      </c>
      <c r="L84" s="8">
        <f>IF(OR($D84="",$F84="",$K84="",NOT(ISNUMBER($F84)),NOT(ISNUMBER(Assumptions!$B$5))),"",IF($K84&lt;=0,0,IFERROR(MAX(0,Assumptions!$B$5-$F84),"")))</f>
        <v/>
      </c>
      <c r="M84" s="12">
        <f>IF(OR($D84="",$K84="",$L84=""),"",IF($K84&lt;=0,"Paid",IF(OR(COUNT(Assumptions!$B$11:$B$14)&lt;4,COUNTA(Assumptions!$A$11:$A$15)&lt;5,Assumptions!$B$11&gt;=Assumptions!$B$12,Assumptions!$B$12&gt;=Assumptions!$B$13,Assumptions!$B$13&gt;=Assumptions!$B$14),"Check assumptions",IF($L84&lt;=Assumptions!$B$11,Assumptions!$A$11,IF($L84&lt;=Assumptions!$B$12,Assumptions!$A$12,IF($L84&lt;=Assumptions!$B$13,Assumptions!$A$13,IF($L84&lt;=Assumptions!$B$14,Assumptions!$A$14,Assumptions!$A$15)))))))</f>
        <v/>
      </c>
      <c r="N84" s="12">
        <f>IF(OR($D84="",$K84=""),"",IF($K84&lt;=0,"Paid",IF(NOT(ISNUMBER($F84)),"Needs dates",IF($J84="","Needs status",IF(OR($J84="Disputed",$J84="Hold"),"Human review",IF($J84="Promise to Pay","Follow up",IF(OR(NOT(ISNUMBER(Assumptions!$B$5)),NOT(ISNUMBER(Assumptions!$B$6)),NOT(ISNUMBER(Assumptions!$B$7)),NOT(ISNUMBER(Assumptions!$B$8))),"Check assumptions",IF(AND($L84&gt;Assumptions!$B$7,$K84&gt;=Assumptions!$B$6),"High",IF(OR($L84&gt;Assumptions!$B$7,$K84&gt;=Assumptions!$B$6),"Medium",IF(AND($F84&gt;=Assumptions!$B$5,$F84&lt;=Assumptions!$B$5+Assumptions!$B$8),"Upcoming","Routine"))))))))))</f>
        <v/>
      </c>
      <c r="O84" s="19" t="n"/>
    </row>
    <row r="85" ht="22" customHeight="1">
      <c r="A85" s="16" t="n"/>
      <c r="B85" s="16" t="n"/>
      <c r="C85" s="16" t="n"/>
      <c r="D85" s="16" t="n"/>
      <c r="E85" s="17" t="n"/>
      <c r="F85" s="17" t="n"/>
      <c r="G85" s="18" t="n"/>
      <c r="H85" s="18" t="n"/>
      <c r="I85" s="17" t="n"/>
      <c r="J85" s="16" t="n"/>
      <c r="K85" s="6">
        <f>IF(OR($D85="",$G85="",NOT(ISNUMBER($G85)),AND($H85&lt;&gt;"",NOT(ISNUMBER($H85)))),"",IFERROR(MAX(0,$G85-IF($H85="",0,$H85)),""))</f>
        <v/>
      </c>
      <c r="L85" s="11">
        <f>IF(OR($D85="",$F85="",$K85="",NOT(ISNUMBER($F85)),NOT(ISNUMBER(Assumptions!$B$5))),"",IF($K85&lt;=0,0,IFERROR(MAX(0,Assumptions!$B$5-$F85),"")))</f>
        <v/>
      </c>
      <c r="M85" s="13">
        <f>IF(OR($D85="",$K85="",$L85=""),"",IF($K85&lt;=0,"Paid",IF(OR(COUNT(Assumptions!$B$11:$B$14)&lt;4,COUNTA(Assumptions!$A$11:$A$15)&lt;5,Assumptions!$B$11&gt;=Assumptions!$B$12,Assumptions!$B$12&gt;=Assumptions!$B$13,Assumptions!$B$13&gt;=Assumptions!$B$14),"Check assumptions",IF($L85&lt;=Assumptions!$B$11,Assumptions!$A$11,IF($L85&lt;=Assumptions!$B$12,Assumptions!$A$12,IF($L85&lt;=Assumptions!$B$13,Assumptions!$A$13,IF($L85&lt;=Assumptions!$B$14,Assumptions!$A$14,Assumptions!$A$15)))))))</f>
        <v/>
      </c>
      <c r="N85" s="13">
        <f>IF(OR($D85="",$K85=""),"",IF($K85&lt;=0,"Paid",IF(NOT(ISNUMBER($F85)),"Needs dates",IF($J85="","Needs status",IF(OR($J85="Disputed",$J85="Hold"),"Human review",IF($J85="Promise to Pay","Follow up",IF(OR(NOT(ISNUMBER(Assumptions!$B$5)),NOT(ISNUMBER(Assumptions!$B$6)),NOT(ISNUMBER(Assumptions!$B$7)),NOT(ISNUMBER(Assumptions!$B$8))),"Check assumptions",IF(AND($L85&gt;Assumptions!$B$7,$K85&gt;=Assumptions!$B$6),"High",IF(OR($L85&gt;Assumptions!$B$7,$K85&gt;=Assumptions!$B$6),"Medium",IF(AND($F85&gt;=Assumptions!$B$5,$F85&lt;=Assumptions!$B$5+Assumptions!$B$8),"Upcoming","Routine"))))))))))</f>
        <v/>
      </c>
      <c r="O85" s="19" t="n"/>
    </row>
    <row r="86" ht="22" customHeight="1">
      <c r="A86" s="16" t="n"/>
      <c r="B86" s="16" t="n"/>
      <c r="C86" s="16" t="n"/>
      <c r="D86" s="16" t="n"/>
      <c r="E86" s="17" t="n"/>
      <c r="F86" s="17" t="n"/>
      <c r="G86" s="18" t="n"/>
      <c r="H86" s="18" t="n"/>
      <c r="I86" s="17" t="n"/>
      <c r="J86" s="16" t="n"/>
      <c r="K86" s="9">
        <f>IF(OR($D86="",$G86="",NOT(ISNUMBER($G86)),AND($H86&lt;&gt;"",NOT(ISNUMBER($H86)))),"",IFERROR(MAX(0,$G86-IF($H86="",0,$H86)),""))</f>
        <v/>
      </c>
      <c r="L86" s="8">
        <f>IF(OR($D86="",$F86="",$K86="",NOT(ISNUMBER($F86)),NOT(ISNUMBER(Assumptions!$B$5))),"",IF($K86&lt;=0,0,IFERROR(MAX(0,Assumptions!$B$5-$F86),"")))</f>
        <v/>
      </c>
      <c r="M86" s="12">
        <f>IF(OR($D86="",$K86="",$L86=""),"",IF($K86&lt;=0,"Paid",IF(OR(COUNT(Assumptions!$B$11:$B$14)&lt;4,COUNTA(Assumptions!$A$11:$A$15)&lt;5,Assumptions!$B$11&gt;=Assumptions!$B$12,Assumptions!$B$12&gt;=Assumptions!$B$13,Assumptions!$B$13&gt;=Assumptions!$B$14),"Check assumptions",IF($L86&lt;=Assumptions!$B$11,Assumptions!$A$11,IF($L86&lt;=Assumptions!$B$12,Assumptions!$A$12,IF($L86&lt;=Assumptions!$B$13,Assumptions!$A$13,IF($L86&lt;=Assumptions!$B$14,Assumptions!$A$14,Assumptions!$A$15)))))))</f>
        <v/>
      </c>
      <c r="N86" s="12">
        <f>IF(OR($D86="",$K86=""),"",IF($K86&lt;=0,"Paid",IF(NOT(ISNUMBER($F86)),"Needs dates",IF($J86="","Needs status",IF(OR($J86="Disputed",$J86="Hold"),"Human review",IF($J86="Promise to Pay","Follow up",IF(OR(NOT(ISNUMBER(Assumptions!$B$5)),NOT(ISNUMBER(Assumptions!$B$6)),NOT(ISNUMBER(Assumptions!$B$7)),NOT(ISNUMBER(Assumptions!$B$8))),"Check assumptions",IF(AND($L86&gt;Assumptions!$B$7,$K86&gt;=Assumptions!$B$6),"High",IF(OR($L86&gt;Assumptions!$B$7,$K86&gt;=Assumptions!$B$6),"Medium",IF(AND($F86&gt;=Assumptions!$B$5,$F86&lt;=Assumptions!$B$5+Assumptions!$B$8),"Upcoming","Routine"))))))))))</f>
        <v/>
      </c>
      <c r="O86" s="19" t="n"/>
    </row>
    <row r="87" ht="22" customHeight="1">
      <c r="A87" s="16" t="n"/>
      <c r="B87" s="16" t="n"/>
      <c r="C87" s="16" t="n"/>
      <c r="D87" s="16" t="n"/>
      <c r="E87" s="17" t="n"/>
      <c r="F87" s="17" t="n"/>
      <c r="G87" s="18" t="n"/>
      <c r="H87" s="18" t="n"/>
      <c r="I87" s="17" t="n"/>
      <c r="J87" s="16" t="n"/>
      <c r="K87" s="6">
        <f>IF(OR($D87="",$G87="",NOT(ISNUMBER($G87)),AND($H87&lt;&gt;"",NOT(ISNUMBER($H87)))),"",IFERROR(MAX(0,$G87-IF($H87="",0,$H87)),""))</f>
        <v/>
      </c>
      <c r="L87" s="11">
        <f>IF(OR($D87="",$F87="",$K87="",NOT(ISNUMBER($F87)),NOT(ISNUMBER(Assumptions!$B$5))),"",IF($K87&lt;=0,0,IFERROR(MAX(0,Assumptions!$B$5-$F87),"")))</f>
        <v/>
      </c>
      <c r="M87" s="13">
        <f>IF(OR($D87="",$K87="",$L87=""),"",IF($K87&lt;=0,"Paid",IF(OR(COUNT(Assumptions!$B$11:$B$14)&lt;4,COUNTA(Assumptions!$A$11:$A$15)&lt;5,Assumptions!$B$11&gt;=Assumptions!$B$12,Assumptions!$B$12&gt;=Assumptions!$B$13,Assumptions!$B$13&gt;=Assumptions!$B$14),"Check assumptions",IF($L87&lt;=Assumptions!$B$11,Assumptions!$A$11,IF($L87&lt;=Assumptions!$B$12,Assumptions!$A$12,IF($L87&lt;=Assumptions!$B$13,Assumptions!$A$13,IF($L87&lt;=Assumptions!$B$14,Assumptions!$A$14,Assumptions!$A$15)))))))</f>
        <v/>
      </c>
      <c r="N87" s="13">
        <f>IF(OR($D87="",$K87=""),"",IF($K87&lt;=0,"Paid",IF(NOT(ISNUMBER($F87)),"Needs dates",IF($J87="","Needs status",IF(OR($J87="Disputed",$J87="Hold"),"Human review",IF($J87="Promise to Pay","Follow up",IF(OR(NOT(ISNUMBER(Assumptions!$B$5)),NOT(ISNUMBER(Assumptions!$B$6)),NOT(ISNUMBER(Assumptions!$B$7)),NOT(ISNUMBER(Assumptions!$B$8))),"Check assumptions",IF(AND($L87&gt;Assumptions!$B$7,$K87&gt;=Assumptions!$B$6),"High",IF(OR($L87&gt;Assumptions!$B$7,$K87&gt;=Assumptions!$B$6),"Medium",IF(AND($F87&gt;=Assumptions!$B$5,$F87&lt;=Assumptions!$B$5+Assumptions!$B$8),"Upcoming","Routine"))))))))))</f>
        <v/>
      </c>
      <c r="O87" s="19" t="n"/>
    </row>
    <row r="88" ht="22" customHeight="1">
      <c r="A88" s="16" t="n"/>
      <c r="B88" s="16" t="n"/>
      <c r="C88" s="16" t="n"/>
      <c r="D88" s="16" t="n"/>
      <c r="E88" s="17" t="n"/>
      <c r="F88" s="17" t="n"/>
      <c r="G88" s="18" t="n"/>
      <c r="H88" s="18" t="n"/>
      <c r="I88" s="17" t="n"/>
      <c r="J88" s="16" t="n"/>
      <c r="K88" s="9">
        <f>IF(OR($D88="",$G88="",NOT(ISNUMBER($G88)),AND($H88&lt;&gt;"",NOT(ISNUMBER($H88)))),"",IFERROR(MAX(0,$G88-IF($H88="",0,$H88)),""))</f>
        <v/>
      </c>
      <c r="L88" s="8">
        <f>IF(OR($D88="",$F88="",$K88="",NOT(ISNUMBER($F88)),NOT(ISNUMBER(Assumptions!$B$5))),"",IF($K88&lt;=0,0,IFERROR(MAX(0,Assumptions!$B$5-$F88),"")))</f>
        <v/>
      </c>
      <c r="M88" s="12">
        <f>IF(OR($D88="",$K88="",$L88=""),"",IF($K88&lt;=0,"Paid",IF(OR(COUNT(Assumptions!$B$11:$B$14)&lt;4,COUNTA(Assumptions!$A$11:$A$15)&lt;5,Assumptions!$B$11&gt;=Assumptions!$B$12,Assumptions!$B$12&gt;=Assumptions!$B$13,Assumptions!$B$13&gt;=Assumptions!$B$14),"Check assumptions",IF($L88&lt;=Assumptions!$B$11,Assumptions!$A$11,IF($L88&lt;=Assumptions!$B$12,Assumptions!$A$12,IF($L88&lt;=Assumptions!$B$13,Assumptions!$A$13,IF($L88&lt;=Assumptions!$B$14,Assumptions!$A$14,Assumptions!$A$15)))))))</f>
        <v/>
      </c>
      <c r="N88" s="12">
        <f>IF(OR($D88="",$K88=""),"",IF($K88&lt;=0,"Paid",IF(NOT(ISNUMBER($F88)),"Needs dates",IF($J88="","Needs status",IF(OR($J88="Disputed",$J88="Hold"),"Human review",IF($J88="Promise to Pay","Follow up",IF(OR(NOT(ISNUMBER(Assumptions!$B$5)),NOT(ISNUMBER(Assumptions!$B$6)),NOT(ISNUMBER(Assumptions!$B$7)),NOT(ISNUMBER(Assumptions!$B$8))),"Check assumptions",IF(AND($L88&gt;Assumptions!$B$7,$K88&gt;=Assumptions!$B$6),"High",IF(OR($L88&gt;Assumptions!$B$7,$K88&gt;=Assumptions!$B$6),"Medium",IF(AND($F88&gt;=Assumptions!$B$5,$F88&lt;=Assumptions!$B$5+Assumptions!$B$8),"Upcoming","Routine"))))))))))</f>
        <v/>
      </c>
      <c r="O88" s="19" t="n"/>
    </row>
    <row r="89" ht="22" customHeight="1">
      <c r="A89" s="16" t="n"/>
      <c r="B89" s="16" t="n"/>
      <c r="C89" s="16" t="n"/>
      <c r="D89" s="16" t="n"/>
      <c r="E89" s="17" t="n"/>
      <c r="F89" s="17" t="n"/>
      <c r="G89" s="18" t="n"/>
      <c r="H89" s="18" t="n"/>
      <c r="I89" s="17" t="n"/>
      <c r="J89" s="16" t="n"/>
      <c r="K89" s="6">
        <f>IF(OR($D89="",$G89="",NOT(ISNUMBER($G89)),AND($H89&lt;&gt;"",NOT(ISNUMBER($H89)))),"",IFERROR(MAX(0,$G89-IF($H89="",0,$H89)),""))</f>
        <v/>
      </c>
      <c r="L89" s="11">
        <f>IF(OR($D89="",$F89="",$K89="",NOT(ISNUMBER($F89)),NOT(ISNUMBER(Assumptions!$B$5))),"",IF($K89&lt;=0,0,IFERROR(MAX(0,Assumptions!$B$5-$F89),"")))</f>
        <v/>
      </c>
      <c r="M89" s="13">
        <f>IF(OR($D89="",$K89="",$L89=""),"",IF($K89&lt;=0,"Paid",IF(OR(COUNT(Assumptions!$B$11:$B$14)&lt;4,COUNTA(Assumptions!$A$11:$A$15)&lt;5,Assumptions!$B$11&gt;=Assumptions!$B$12,Assumptions!$B$12&gt;=Assumptions!$B$13,Assumptions!$B$13&gt;=Assumptions!$B$14),"Check assumptions",IF($L89&lt;=Assumptions!$B$11,Assumptions!$A$11,IF($L89&lt;=Assumptions!$B$12,Assumptions!$A$12,IF($L89&lt;=Assumptions!$B$13,Assumptions!$A$13,IF($L89&lt;=Assumptions!$B$14,Assumptions!$A$14,Assumptions!$A$15)))))))</f>
        <v/>
      </c>
      <c r="N89" s="13">
        <f>IF(OR($D89="",$K89=""),"",IF($K89&lt;=0,"Paid",IF(NOT(ISNUMBER($F89)),"Needs dates",IF($J89="","Needs status",IF(OR($J89="Disputed",$J89="Hold"),"Human review",IF($J89="Promise to Pay","Follow up",IF(OR(NOT(ISNUMBER(Assumptions!$B$5)),NOT(ISNUMBER(Assumptions!$B$6)),NOT(ISNUMBER(Assumptions!$B$7)),NOT(ISNUMBER(Assumptions!$B$8))),"Check assumptions",IF(AND($L89&gt;Assumptions!$B$7,$K89&gt;=Assumptions!$B$6),"High",IF(OR($L89&gt;Assumptions!$B$7,$K89&gt;=Assumptions!$B$6),"Medium",IF(AND($F89&gt;=Assumptions!$B$5,$F89&lt;=Assumptions!$B$5+Assumptions!$B$8),"Upcoming","Routine"))))))))))</f>
        <v/>
      </c>
      <c r="O89" s="19" t="n"/>
    </row>
    <row r="90" ht="22" customHeight="1">
      <c r="A90" s="16" t="n"/>
      <c r="B90" s="16" t="n"/>
      <c r="C90" s="16" t="n"/>
      <c r="D90" s="16" t="n"/>
      <c r="E90" s="17" t="n"/>
      <c r="F90" s="17" t="n"/>
      <c r="G90" s="18" t="n"/>
      <c r="H90" s="18" t="n"/>
      <c r="I90" s="17" t="n"/>
      <c r="J90" s="16" t="n"/>
      <c r="K90" s="9">
        <f>IF(OR($D90="",$G90="",NOT(ISNUMBER($G90)),AND($H90&lt;&gt;"",NOT(ISNUMBER($H90)))),"",IFERROR(MAX(0,$G90-IF($H90="",0,$H90)),""))</f>
        <v/>
      </c>
      <c r="L90" s="8">
        <f>IF(OR($D90="",$F90="",$K90="",NOT(ISNUMBER($F90)),NOT(ISNUMBER(Assumptions!$B$5))),"",IF($K90&lt;=0,0,IFERROR(MAX(0,Assumptions!$B$5-$F90),"")))</f>
        <v/>
      </c>
      <c r="M90" s="12">
        <f>IF(OR($D90="",$K90="",$L90=""),"",IF($K90&lt;=0,"Paid",IF(OR(COUNT(Assumptions!$B$11:$B$14)&lt;4,COUNTA(Assumptions!$A$11:$A$15)&lt;5,Assumptions!$B$11&gt;=Assumptions!$B$12,Assumptions!$B$12&gt;=Assumptions!$B$13,Assumptions!$B$13&gt;=Assumptions!$B$14),"Check assumptions",IF($L90&lt;=Assumptions!$B$11,Assumptions!$A$11,IF($L90&lt;=Assumptions!$B$12,Assumptions!$A$12,IF($L90&lt;=Assumptions!$B$13,Assumptions!$A$13,IF($L90&lt;=Assumptions!$B$14,Assumptions!$A$14,Assumptions!$A$15)))))))</f>
        <v/>
      </c>
      <c r="N90" s="12">
        <f>IF(OR($D90="",$K90=""),"",IF($K90&lt;=0,"Paid",IF(NOT(ISNUMBER($F90)),"Needs dates",IF($J90="","Needs status",IF(OR($J90="Disputed",$J90="Hold"),"Human review",IF($J90="Promise to Pay","Follow up",IF(OR(NOT(ISNUMBER(Assumptions!$B$5)),NOT(ISNUMBER(Assumptions!$B$6)),NOT(ISNUMBER(Assumptions!$B$7)),NOT(ISNUMBER(Assumptions!$B$8))),"Check assumptions",IF(AND($L90&gt;Assumptions!$B$7,$K90&gt;=Assumptions!$B$6),"High",IF(OR($L90&gt;Assumptions!$B$7,$K90&gt;=Assumptions!$B$6),"Medium",IF(AND($F90&gt;=Assumptions!$B$5,$F90&lt;=Assumptions!$B$5+Assumptions!$B$8),"Upcoming","Routine"))))))))))</f>
        <v/>
      </c>
      <c r="O90" s="19" t="n"/>
    </row>
    <row r="91" ht="22" customHeight="1">
      <c r="A91" s="16" t="n"/>
      <c r="B91" s="16" t="n"/>
      <c r="C91" s="16" t="n"/>
      <c r="D91" s="16" t="n"/>
      <c r="E91" s="17" t="n"/>
      <c r="F91" s="17" t="n"/>
      <c r="G91" s="18" t="n"/>
      <c r="H91" s="18" t="n"/>
      <c r="I91" s="17" t="n"/>
      <c r="J91" s="16" t="n"/>
      <c r="K91" s="6">
        <f>IF(OR($D91="",$G91="",NOT(ISNUMBER($G91)),AND($H91&lt;&gt;"",NOT(ISNUMBER($H91)))),"",IFERROR(MAX(0,$G91-IF($H91="",0,$H91)),""))</f>
        <v/>
      </c>
      <c r="L91" s="11">
        <f>IF(OR($D91="",$F91="",$K91="",NOT(ISNUMBER($F91)),NOT(ISNUMBER(Assumptions!$B$5))),"",IF($K91&lt;=0,0,IFERROR(MAX(0,Assumptions!$B$5-$F91),"")))</f>
        <v/>
      </c>
      <c r="M91" s="13">
        <f>IF(OR($D91="",$K91="",$L91=""),"",IF($K91&lt;=0,"Paid",IF(OR(COUNT(Assumptions!$B$11:$B$14)&lt;4,COUNTA(Assumptions!$A$11:$A$15)&lt;5,Assumptions!$B$11&gt;=Assumptions!$B$12,Assumptions!$B$12&gt;=Assumptions!$B$13,Assumptions!$B$13&gt;=Assumptions!$B$14),"Check assumptions",IF($L91&lt;=Assumptions!$B$11,Assumptions!$A$11,IF($L91&lt;=Assumptions!$B$12,Assumptions!$A$12,IF($L91&lt;=Assumptions!$B$13,Assumptions!$A$13,IF($L91&lt;=Assumptions!$B$14,Assumptions!$A$14,Assumptions!$A$15)))))))</f>
        <v/>
      </c>
      <c r="N91" s="13">
        <f>IF(OR($D91="",$K91=""),"",IF($K91&lt;=0,"Paid",IF(NOT(ISNUMBER($F91)),"Needs dates",IF($J91="","Needs status",IF(OR($J91="Disputed",$J91="Hold"),"Human review",IF($J91="Promise to Pay","Follow up",IF(OR(NOT(ISNUMBER(Assumptions!$B$5)),NOT(ISNUMBER(Assumptions!$B$6)),NOT(ISNUMBER(Assumptions!$B$7)),NOT(ISNUMBER(Assumptions!$B$8))),"Check assumptions",IF(AND($L91&gt;Assumptions!$B$7,$K91&gt;=Assumptions!$B$6),"High",IF(OR($L91&gt;Assumptions!$B$7,$K91&gt;=Assumptions!$B$6),"Medium",IF(AND($F91&gt;=Assumptions!$B$5,$F91&lt;=Assumptions!$B$5+Assumptions!$B$8),"Upcoming","Routine"))))))))))</f>
        <v/>
      </c>
      <c r="O91" s="19" t="n"/>
    </row>
    <row r="92" ht="22" customHeight="1">
      <c r="A92" s="16" t="n"/>
      <c r="B92" s="16" t="n"/>
      <c r="C92" s="16" t="n"/>
      <c r="D92" s="16" t="n"/>
      <c r="E92" s="17" t="n"/>
      <c r="F92" s="17" t="n"/>
      <c r="G92" s="18" t="n"/>
      <c r="H92" s="18" t="n"/>
      <c r="I92" s="17" t="n"/>
      <c r="J92" s="16" t="n"/>
      <c r="K92" s="9">
        <f>IF(OR($D92="",$G92="",NOT(ISNUMBER($G92)),AND($H92&lt;&gt;"",NOT(ISNUMBER($H92)))),"",IFERROR(MAX(0,$G92-IF($H92="",0,$H92)),""))</f>
        <v/>
      </c>
      <c r="L92" s="8">
        <f>IF(OR($D92="",$F92="",$K92="",NOT(ISNUMBER($F92)),NOT(ISNUMBER(Assumptions!$B$5))),"",IF($K92&lt;=0,0,IFERROR(MAX(0,Assumptions!$B$5-$F92),"")))</f>
        <v/>
      </c>
      <c r="M92" s="12">
        <f>IF(OR($D92="",$K92="",$L92=""),"",IF($K92&lt;=0,"Paid",IF(OR(COUNT(Assumptions!$B$11:$B$14)&lt;4,COUNTA(Assumptions!$A$11:$A$15)&lt;5,Assumptions!$B$11&gt;=Assumptions!$B$12,Assumptions!$B$12&gt;=Assumptions!$B$13,Assumptions!$B$13&gt;=Assumptions!$B$14),"Check assumptions",IF($L92&lt;=Assumptions!$B$11,Assumptions!$A$11,IF($L92&lt;=Assumptions!$B$12,Assumptions!$A$12,IF($L92&lt;=Assumptions!$B$13,Assumptions!$A$13,IF($L92&lt;=Assumptions!$B$14,Assumptions!$A$14,Assumptions!$A$15)))))))</f>
        <v/>
      </c>
      <c r="N92" s="12">
        <f>IF(OR($D92="",$K92=""),"",IF($K92&lt;=0,"Paid",IF(NOT(ISNUMBER($F92)),"Needs dates",IF($J92="","Needs status",IF(OR($J92="Disputed",$J92="Hold"),"Human review",IF($J92="Promise to Pay","Follow up",IF(OR(NOT(ISNUMBER(Assumptions!$B$5)),NOT(ISNUMBER(Assumptions!$B$6)),NOT(ISNUMBER(Assumptions!$B$7)),NOT(ISNUMBER(Assumptions!$B$8))),"Check assumptions",IF(AND($L92&gt;Assumptions!$B$7,$K92&gt;=Assumptions!$B$6),"High",IF(OR($L92&gt;Assumptions!$B$7,$K92&gt;=Assumptions!$B$6),"Medium",IF(AND($F92&gt;=Assumptions!$B$5,$F92&lt;=Assumptions!$B$5+Assumptions!$B$8),"Upcoming","Routine"))))))))))</f>
        <v/>
      </c>
      <c r="O92" s="19" t="n"/>
    </row>
    <row r="93" ht="22" customHeight="1">
      <c r="A93" s="16" t="n"/>
      <c r="B93" s="16" t="n"/>
      <c r="C93" s="16" t="n"/>
      <c r="D93" s="16" t="n"/>
      <c r="E93" s="17" t="n"/>
      <c r="F93" s="17" t="n"/>
      <c r="G93" s="18" t="n"/>
      <c r="H93" s="18" t="n"/>
      <c r="I93" s="17" t="n"/>
      <c r="J93" s="16" t="n"/>
      <c r="K93" s="6">
        <f>IF(OR($D93="",$G93="",NOT(ISNUMBER($G93)),AND($H93&lt;&gt;"",NOT(ISNUMBER($H93)))),"",IFERROR(MAX(0,$G93-IF($H93="",0,$H93)),""))</f>
        <v/>
      </c>
      <c r="L93" s="11">
        <f>IF(OR($D93="",$F93="",$K93="",NOT(ISNUMBER($F93)),NOT(ISNUMBER(Assumptions!$B$5))),"",IF($K93&lt;=0,0,IFERROR(MAX(0,Assumptions!$B$5-$F93),"")))</f>
        <v/>
      </c>
      <c r="M93" s="13">
        <f>IF(OR($D93="",$K93="",$L93=""),"",IF($K93&lt;=0,"Paid",IF(OR(COUNT(Assumptions!$B$11:$B$14)&lt;4,COUNTA(Assumptions!$A$11:$A$15)&lt;5,Assumptions!$B$11&gt;=Assumptions!$B$12,Assumptions!$B$12&gt;=Assumptions!$B$13,Assumptions!$B$13&gt;=Assumptions!$B$14),"Check assumptions",IF($L93&lt;=Assumptions!$B$11,Assumptions!$A$11,IF($L93&lt;=Assumptions!$B$12,Assumptions!$A$12,IF($L93&lt;=Assumptions!$B$13,Assumptions!$A$13,IF($L93&lt;=Assumptions!$B$14,Assumptions!$A$14,Assumptions!$A$15)))))))</f>
        <v/>
      </c>
      <c r="N93" s="13">
        <f>IF(OR($D93="",$K93=""),"",IF($K93&lt;=0,"Paid",IF(NOT(ISNUMBER($F93)),"Needs dates",IF($J93="","Needs status",IF(OR($J93="Disputed",$J93="Hold"),"Human review",IF($J93="Promise to Pay","Follow up",IF(OR(NOT(ISNUMBER(Assumptions!$B$5)),NOT(ISNUMBER(Assumptions!$B$6)),NOT(ISNUMBER(Assumptions!$B$7)),NOT(ISNUMBER(Assumptions!$B$8))),"Check assumptions",IF(AND($L93&gt;Assumptions!$B$7,$K93&gt;=Assumptions!$B$6),"High",IF(OR($L93&gt;Assumptions!$B$7,$K93&gt;=Assumptions!$B$6),"Medium",IF(AND($F93&gt;=Assumptions!$B$5,$F93&lt;=Assumptions!$B$5+Assumptions!$B$8),"Upcoming","Routine"))))))))))</f>
        <v/>
      </c>
      <c r="O93" s="19" t="n"/>
    </row>
    <row r="94" ht="22" customHeight="1">
      <c r="A94" s="16" t="n"/>
      <c r="B94" s="16" t="n"/>
      <c r="C94" s="16" t="n"/>
      <c r="D94" s="16" t="n"/>
      <c r="E94" s="17" t="n"/>
      <c r="F94" s="17" t="n"/>
      <c r="G94" s="18" t="n"/>
      <c r="H94" s="18" t="n"/>
      <c r="I94" s="17" t="n"/>
      <c r="J94" s="16" t="n"/>
      <c r="K94" s="9">
        <f>IF(OR($D94="",$G94="",NOT(ISNUMBER($G94)),AND($H94&lt;&gt;"",NOT(ISNUMBER($H94)))),"",IFERROR(MAX(0,$G94-IF($H94="",0,$H94)),""))</f>
        <v/>
      </c>
      <c r="L94" s="8">
        <f>IF(OR($D94="",$F94="",$K94="",NOT(ISNUMBER($F94)),NOT(ISNUMBER(Assumptions!$B$5))),"",IF($K94&lt;=0,0,IFERROR(MAX(0,Assumptions!$B$5-$F94),"")))</f>
        <v/>
      </c>
      <c r="M94" s="12">
        <f>IF(OR($D94="",$K94="",$L94=""),"",IF($K94&lt;=0,"Paid",IF(OR(COUNT(Assumptions!$B$11:$B$14)&lt;4,COUNTA(Assumptions!$A$11:$A$15)&lt;5,Assumptions!$B$11&gt;=Assumptions!$B$12,Assumptions!$B$12&gt;=Assumptions!$B$13,Assumptions!$B$13&gt;=Assumptions!$B$14),"Check assumptions",IF($L94&lt;=Assumptions!$B$11,Assumptions!$A$11,IF($L94&lt;=Assumptions!$B$12,Assumptions!$A$12,IF($L94&lt;=Assumptions!$B$13,Assumptions!$A$13,IF($L94&lt;=Assumptions!$B$14,Assumptions!$A$14,Assumptions!$A$15)))))))</f>
        <v/>
      </c>
      <c r="N94" s="12">
        <f>IF(OR($D94="",$K94=""),"",IF($K94&lt;=0,"Paid",IF(NOT(ISNUMBER($F94)),"Needs dates",IF($J94="","Needs status",IF(OR($J94="Disputed",$J94="Hold"),"Human review",IF($J94="Promise to Pay","Follow up",IF(OR(NOT(ISNUMBER(Assumptions!$B$5)),NOT(ISNUMBER(Assumptions!$B$6)),NOT(ISNUMBER(Assumptions!$B$7)),NOT(ISNUMBER(Assumptions!$B$8))),"Check assumptions",IF(AND($L94&gt;Assumptions!$B$7,$K94&gt;=Assumptions!$B$6),"High",IF(OR($L94&gt;Assumptions!$B$7,$K94&gt;=Assumptions!$B$6),"Medium",IF(AND($F94&gt;=Assumptions!$B$5,$F94&lt;=Assumptions!$B$5+Assumptions!$B$8),"Upcoming","Routine"))))))))))</f>
        <v/>
      </c>
      <c r="O94" s="19" t="n"/>
    </row>
    <row r="95" ht="22" customHeight="1">
      <c r="A95" s="16" t="n"/>
      <c r="B95" s="16" t="n"/>
      <c r="C95" s="16" t="n"/>
      <c r="D95" s="16" t="n"/>
      <c r="E95" s="17" t="n"/>
      <c r="F95" s="17" t="n"/>
      <c r="G95" s="18" t="n"/>
      <c r="H95" s="18" t="n"/>
      <c r="I95" s="17" t="n"/>
      <c r="J95" s="16" t="n"/>
      <c r="K95" s="6">
        <f>IF(OR($D95="",$G95="",NOT(ISNUMBER($G95)),AND($H95&lt;&gt;"",NOT(ISNUMBER($H95)))),"",IFERROR(MAX(0,$G95-IF($H95="",0,$H95)),""))</f>
        <v/>
      </c>
      <c r="L95" s="11">
        <f>IF(OR($D95="",$F95="",$K95="",NOT(ISNUMBER($F95)),NOT(ISNUMBER(Assumptions!$B$5))),"",IF($K95&lt;=0,0,IFERROR(MAX(0,Assumptions!$B$5-$F95),"")))</f>
        <v/>
      </c>
      <c r="M95" s="13">
        <f>IF(OR($D95="",$K95="",$L95=""),"",IF($K95&lt;=0,"Paid",IF(OR(COUNT(Assumptions!$B$11:$B$14)&lt;4,COUNTA(Assumptions!$A$11:$A$15)&lt;5,Assumptions!$B$11&gt;=Assumptions!$B$12,Assumptions!$B$12&gt;=Assumptions!$B$13,Assumptions!$B$13&gt;=Assumptions!$B$14),"Check assumptions",IF($L95&lt;=Assumptions!$B$11,Assumptions!$A$11,IF($L95&lt;=Assumptions!$B$12,Assumptions!$A$12,IF($L95&lt;=Assumptions!$B$13,Assumptions!$A$13,IF($L95&lt;=Assumptions!$B$14,Assumptions!$A$14,Assumptions!$A$15)))))))</f>
        <v/>
      </c>
      <c r="N95" s="13">
        <f>IF(OR($D95="",$K95=""),"",IF($K95&lt;=0,"Paid",IF(NOT(ISNUMBER($F95)),"Needs dates",IF($J95="","Needs status",IF(OR($J95="Disputed",$J95="Hold"),"Human review",IF($J95="Promise to Pay","Follow up",IF(OR(NOT(ISNUMBER(Assumptions!$B$5)),NOT(ISNUMBER(Assumptions!$B$6)),NOT(ISNUMBER(Assumptions!$B$7)),NOT(ISNUMBER(Assumptions!$B$8))),"Check assumptions",IF(AND($L95&gt;Assumptions!$B$7,$K95&gt;=Assumptions!$B$6),"High",IF(OR($L95&gt;Assumptions!$B$7,$K95&gt;=Assumptions!$B$6),"Medium",IF(AND($F95&gt;=Assumptions!$B$5,$F95&lt;=Assumptions!$B$5+Assumptions!$B$8),"Upcoming","Routine"))))))))))</f>
        <v/>
      </c>
      <c r="O95" s="19" t="n"/>
    </row>
    <row r="96" ht="22" customHeight="1">
      <c r="A96" s="16" t="n"/>
      <c r="B96" s="16" t="n"/>
      <c r="C96" s="16" t="n"/>
      <c r="D96" s="16" t="n"/>
      <c r="E96" s="17" t="n"/>
      <c r="F96" s="17" t="n"/>
      <c r="G96" s="18" t="n"/>
      <c r="H96" s="18" t="n"/>
      <c r="I96" s="17" t="n"/>
      <c r="J96" s="16" t="n"/>
      <c r="K96" s="9">
        <f>IF(OR($D96="",$G96="",NOT(ISNUMBER($G96)),AND($H96&lt;&gt;"",NOT(ISNUMBER($H96)))),"",IFERROR(MAX(0,$G96-IF($H96="",0,$H96)),""))</f>
        <v/>
      </c>
      <c r="L96" s="8">
        <f>IF(OR($D96="",$F96="",$K96="",NOT(ISNUMBER($F96)),NOT(ISNUMBER(Assumptions!$B$5))),"",IF($K96&lt;=0,0,IFERROR(MAX(0,Assumptions!$B$5-$F96),"")))</f>
        <v/>
      </c>
      <c r="M96" s="12">
        <f>IF(OR($D96="",$K96="",$L96=""),"",IF($K96&lt;=0,"Paid",IF(OR(COUNT(Assumptions!$B$11:$B$14)&lt;4,COUNTA(Assumptions!$A$11:$A$15)&lt;5,Assumptions!$B$11&gt;=Assumptions!$B$12,Assumptions!$B$12&gt;=Assumptions!$B$13,Assumptions!$B$13&gt;=Assumptions!$B$14),"Check assumptions",IF($L96&lt;=Assumptions!$B$11,Assumptions!$A$11,IF($L96&lt;=Assumptions!$B$12,Assumptions!$A$12,IF($L96&lt;=Assumptions!$B$13,Assumptions!$A$13,IF($L96&lt;=Assumptions!$B$14,Assumptions!$A$14,Assumptions!$A$15)))))))</f>
        <v/>
      </c>
      <c r="N96" s="12">
        <f>IF(OR($D96="",$K96=""),"",IF($K96&lt;=0,"Paid",IF(NOT(ISNUMBER($F96)),"Needs dates",IF($J96="","Needs status",IF(OR($J96="Disputed",$J96="Hold"),"Human review",IF($J96="Promise to Pay","Follow up",IF(OR(NOT(ISNUMBER(Assumptions!$B$5)),NOT(ISNUMBER(Assumptions!$B$6)),NOT(ISNUMBER(Assumptions!$B$7)),NOT(ISNUMBER(Assumptions!$B$8))),"Check assumptions",IF(AND($L96&gt;Assumptions!$B$7,$K96&gt;=Assumptions!$B$6),"High",IF(OR($L96&gt;Assumptions!$B$7,$K96&gt;=Assumptions!$B$6),"Medium",IF(AND($F96&gt;=Assumptions!$B$5,$F96&lt;=Assumptions!$B$5+Assumptions!$B$8),"Upcoming","Routine"))))))))))</f>
        <v/>
      </c>
      <c r="O96" s="19" t="n"/>
    </row>
    <row r="97" ht="22" customHeight="1">
      <c r="A97" s="16" t="n"/>
      <c r="B97" s="16" t="n"/>
      <c r="C97" s="16" t="n"/>
      <c r="D97" s="16" t="n"/>
      <c r="E97" s="17" t="n"/>
      <c r="F97" s="17" t="n"/>
      <c r="G97" s="18" t="n"/>
      <c r="H97" s="18" t="n"/>
      <c r="I97" s="17" t="n"/>
      <c r="J97" s="16" t="n"/>
      <c r="K97" s="6">
        <f>IF(OR($D97="",$G97="",NOT(ISNUMBER($G97)),AND($H97&lt;&gt;"",NOT(ISNUMBER($H97)))),"",IFERROR(MAX(0,$G97-IF($H97="",0,$H97)),""))</f>
        <v/>
      </c>
      <c r="L97" s="11">
        <f>IF(OR($D97="",$F97="",$K97="",NOT(ISNUMBER($F97)),NOT(ISNUMBER(Assumptions!$B$5))),"",IF($K97&lt;=0,0,IFERROR(MAX(0,Assumptions!$B$5-$F97),"")))</f>
        <v/>
      </c>
      <c r="M97" s="13">
        <f>IF(OR($D97="",$K97="",$L97=""),"",IF($K97&lt;=0,"Paid",IF(OR(COUNT(Assumptions!$B$11:$B$14)&lt;4,COUNTA(Assumptions!$A$11:$A$15)&lt;5,Assumptions!$B$11&gt;=Assumptions!$B$12,Assumptions!$B$12&gt;=Assumptions!$B$13,Assumptions!$B$13&gt;=Assumptions!$B$14),"Check assumptions",IF($L97&lt;=Assumptions!$B$11,Assumptions!$A$11,IF($L97&lt;=Assumptions!$B$12,Assumptions!$A$12,IF($L97&lt;=Assumptions!$B$13,Assumptions!$A$13,IF($L97&lt;=Assumptions!$B$14,Assumptions!$A$14,Assumptions!$A$15)))))))</f>
        <v/>
      </c>
      <c r="N97" s="13">
        <f>IF(OR($D97="",$K97=""),"",IF($K97&lt;=0,"Paid",IF(NOT(ISNUMBER($F97)),"Needs dates",IF($J97="","Needs status",IF(OR($J97="Disputed",$J97="Hold"),"Human review",IF($J97="Promise to Pay","Follow up",IF(OR(NOT(ISNUMBER(Assumptions!$B$5)),NOT(ISNUMBER(Assumptions!$B$6)),NOT(ISNUMBER(Assumptions!$B$7)),NOT(ISNUMBER(Assumptions!$B$8))),"Check assumptions",IF(AND($L97&gt;Assumptions!$B$7,$K97&gt;=Assumptions!$B$6),"High",IF(OR($L97&gt;Assumptions!$B$7,$K97&gt;=Assumptions!$B$6),"Medium",IF(AND($F97&gt;=Assumptions!$B$5,$F97&lt;=Assumptions!$B$5+Assumptions!$B$8),"Upcoming","Routine"))))))))))</f>
        <v/>
      </c>
      <c r="O97" s="19" t="n"/>
    </row>
    <row r="98" ht="22" customHeight="1">
      <c r="A98" s="16" t="n"/>
      <c r="B98" s="16" t="n"/>
      <c r="C98" s="16" t="n"/>
      <c r="D98" s="16" t="n"/>
      <c r="E98" s="17" t="n"/>
      <c r="F98" s="17" t="n"/>
      <c r="G98" s="18" t="n"/>
      <c r="H98" s="18" t="n"/>
      <c r="I98" s="17" t="n"/>
      <c r="J98" s="16" t="n"/>
      <c r="K98" s="9">
        <f>IF(OR($D98="",$G98="",NOT(ISNUMBER($G98)),AND($H98&lt;&gt;"",NOT(ISNUMBER($H98)))),"",IFERROR(MAX(0,$G98-IF($H98="",0,$H98)),""))</f>
        <v/>
      </c>
      <c r="L98" s="8">
        <f>IF(OR($D98="",$F98="",$K98="",NOT(ISNUMBER($F98)),NOT(ISNUMBER(Assumptions!$B$5))),"",IF($K98&lt;=0,0,IFERROR(MAX(0,Assumptions!$B$5-$F98),"")))</f>
        <v/>
      </c>
      <c r="M98" s="12">
        <f>IF(OR($D98="",$K98="",$L98=""),"",IF($K98&lt;=0,"Paid",IF(OR(COUNT(Assumptions!$B$11:$B$14)&lt;4,COUNTA(Assumptions!$A$11:$A$15)&lt;5,Assumptions!$B$11&gt;=Assumptions!$B$12,Assumptions!$B$12&gt;=Assumptions!$B$13,Assumptions!$B$13&gt;=Assumptions!$B$14),"Check assumptions",IF($L98&lt;=Assumptions!$B$11,Assumptions!$A$11,IF($L98&lt;=Assumptions!$B$12,Assumptions!$A$12,IF($L98&lt;=Assumptions!$B$13,Assumptions!$A$13,IF($L98&lt;=Assumptions!$B$14,Assumptions!$A$14,Assumptions!$A$15)))))))</f>
        <v/>
      </c>
      <c r="N98" s="12">
        <f>IF(OR($D98="",$K98=""),"",IF($K98&lt;=0,"Paid",IF(NOT(ISNUMBER($F98)),"Needs dates",IF($J98="","Needs status",IF(OR($J98="Disputed",$J98="Hold"),"Human review",IF($J98="Promise to Pay","Follow up",IF(OR(NOT(ISNUMBER(Assumptions!$B$5)),NOT(ISNUMBER(Assumptions!$B$6)),NOT(ISNUMBER(Assumptions!$B$7)),NOT(ISNUMBER(Assumptions!$B$8))),"Check assumptions",IF(AND($L98&gt;Assumptions!$B$7,$K98&gt;=Assumptions!$B$6),"High",IF(OR($L98&gt;Assumptions!$B$7,$K98&gt;=Assumptions!$B$6),"Medium",IF(AND($F98&gt;=Assumptions!$B$5,$F98&lt;=Assumptions!$B$5+Assumptions!$B$8),"Upcoming","Routine"))))))))))</f>
        <v/>
      </c>
      <c r="O98" s="19" t="n"/>
    </row>
    <row r="99" ht="22" customHeight="1">
      <c r="A99" s="16" t="n"/>
      <c r="B99" s="16" t="n"/>
      <c r="C99" s="16" t="n"/>
      <c r="D99" s="16" t="n"/>
      <c r="E99" s="17" t="n"/>
      <c r="F99" s="17" t="n"/>
      <c r="G99" s="18" t="n"/>
      <c r="H99" s="18" t="n"/>
      <c r="I99" s="17" t="n"/>
      <c r="J99" s="16" t="n"/>
      <c r="K99" s="6">
        <f>IF(OR($D99="",$G99="",NOT(ISNUMBER($G99)),AND($H99&lt;&gt;"",NOT(ISNUMBER($H99)))),"",IFERROR(MAX(0,$G99-IF($H99="",0,$H99)),""))</f>
        <v/>
      </c>
      <c r="L99" s="11">
        <f>IF(OR($D99="",$F99="",$K99="",NOT(ISNUMBER($F99)),NOT(ISNUMBER(Assumptions!$B$5))),"",IF($K99&lt;=0,0,IFERROR(MAX(0,Assumptions!$B$5-$F99),"")))</f>
        <v/>
      </c>
      <c r="M99" s="13">
        <f>IF(OR($D99="",$K99="",$L99=""),"",IF($K99&lt;=0,"Paid",IF(OR(COUNT(Assumptions!$B$11:$B$14)&lt;4,COUNTA(Assumptions!$A$11:$A$15)&lt;5,Assumptions!$B$11&gt;=Assumptions!$B$12,Assumptions!$B$12&gt;=Assumptions!$B$13,Assumptions!$B$13&gt;=Assumptions!$B$14),"Check assumptions",IF($L99&lt;=Assumptions!$B$11,Assumptions!$A$11,IF($L99&lt;=Assumptions!$B$12,Assumptions!$A$12,IF($L99&lt;=Assumptions!$B$13,Assumptions!$A$13,IF($L99&lt;=Assumptions!$B$14,Assumptions!$A$14,Assumptions!$A$15)))))))</f>
        <v/>
      </c>
      <c r="N99" s="13">
        <f>IF(OR($D99="",$K99=""),"",IF($K99&lt;=0,"Paid",IF(NOT(ISNUMBER($F99)),"Needs dates",IF($J99="","Needs status",IF(OR($J99="Disputed",$J99="Hold"),"Human review",IF($J99="Promise to Pay","Follow up",IF(OR(NOT(ISNUMBER(Assumptions!$B$5)),NOT(ISNUMBER(Assumptions!$B$6)),NOT(ISNUMBER(Assumptions!$B$7)),NOT(ISNUMBER(Assumptions!$B$8))),"Check assumptions",IF(AND($L99&gt;Assumptions!$B$7,$K99&gt;=Assumptions!$B$6),"High",IF(OR($L99&gt;Assumptions!$B$7,$K99&gt;=Assumptions!$B$6),"Medium",IF(AND($F99&gt;=Assumptions!$B$5,$F99&lt;=Assumptions!$B$5+Assumptions!$B$8),"Upcoming","Routine"))))))))))</f>
        <v/>
      </c>
      <c r="O99" s="19" t="n"/>
    </row>
    <row r="100" ht="22" customHeight="1">
      <c r="A100" s="16" t="n"/>
      <c r="B100" s="16" t="n"/>
      <c r="C100" s="16" t="n"/>
      <c r="D100" s="16" t="n"/>
      <c r="E100" s="17" t="n"/>
      <c r="F100" s="17" t="n"/>
      <c r="G100" s="18" t="n"/>
      <c r="H100" s="18" t="n"/>
      <c r="I100" s="17" t="n"/>
      <c r="J100" s="16" t="n"/>
      <c r="K100" s="9">
        <f>IF(OR($D100="",$G100="",NOT(ISNUMBER($G100)),AND($H100&lt;&gt;"",NOT(ISNUMBER($H100)))),"",IFERROR(MAX(0,$G100-IF($H100="",0,$H100)),""))</f>
        <v/>
      </c>
      <c r="L100" s="8">
        <f>IF(OR($D100="",$F100="",$K100="",NOT(ISNUMBER($F100)),NOT(ISNUMBER(Assumptions!$B$5))),"",IF($K100&lt;=0,0,IFERROR(MAX(0,Assumptions!$B$5-$F100),"")))</f>
        <v/>
      </c>
      <c r="M100" s="12">
        <f>IF(OR($D100="",$K100="",$L100=""),"",IF($K100&lt;=0,"Paid",IF(OR(COUNT(Assumptions!$B$11:$B$14)&lt;4,COUNTA(Assumptions!$A$11:$A$15)&lt;5,Assumptions!$B$11&gt;=Assumptions!$B$12,Assumptions!$B$12&gt;=Assumptions!$B$13,Assumptions!$B$13&gt;=Assumptions!$B$14),"Check assumptions",IF($L100&lt;=Assumptions!$B$11,Assumptions!$A$11,IF($L100&lt;=Assumptions!$B$12,Assumptions!$A$12,IF($L100&lt;=Assumptions!$B$13,Assumptions!$A$13,IF($L100&lt;=Assumptions!$B$14,Assumptions!$A$14,Assumptions!$A$15)))))))</f>
        <v/>
      </c>
      <c r="N100" s="12">
        <f>IF(OR($D100="",$K100=""),"",IF($K100&lt;=0,"Paid",IF(NOT(ISNUMBER($F100)),"Needs dates",IF($J100="","Needs status",IF(OR($J100="Disputed",$J100="Hold"),"Human review",IF($J100="Promise to Pay","Follow up",IF(OR(NOT(ISNUMBER(Assumptions!$B$5)),NOT(ISNUMBER(Assumptions!$B$6)),NOT(ISNUMBER(Assumptions!$B$7)),NOT(ISNUMBER(Assumptions!$B$8))),"Check assumptions",IF(AND($L100&gt;Assumptions!$B$7,$K100&gt;=Assumptions!$B$6),"High",IF(OR($L100&gt;Assumptions!$B$7,$K100&gt;=Assumptions!$B$6),"Medium",IF(AND($F100&gt;=Assumptions!$B$5,$F100&lt;=Assumptions!$B$5+Assumptions!$B$8),"Upcoming","Routine"))))))))))</f>
        <v/>
      </c>
      <c r="O100" s="19" t="n"/>
    </row>
    <row r="101" ht="22" customHeight="1">
      <c r="A101" s="16" t="n"/>
      <c r="B101" s="16" t="n"/>
      <c r="C101" s="16" t="n"/>
      <c r="D101" s="16" t="n"/>
      <c r="E101" s="17" t="n"/>
      <c r="F101" s="17" t="n"/>
      <c r="G101" s="18" t="n"/>
      <c r="H101" s="18" t="n"/>
      <c r="I101" s="17" t="n"/>
      <c r="J101" s="16" t="n"/>
      <c r="K101" s="6">
        <f>IF(OR($D101="",$G101="",NOT(ISNUMBER($G101)),AND($H101&lt;&gt;"",NOT(ISNUMBER($H101)))),"",IFERROR(MAX(0,$G101-IF($H101="",0,$H101)),""))</f>
        <v/>
      </c>
      <c r="L101" s="11">
        <f>IF(OR($D101="",$F101="",$K101="",NOT(ISNUMBER($F101)),NOT(ISNUMBER(Assumptions!$B$5))),"",IF($K101&lt;=0,0,IFERROR(MAX(0,Assumptions!$B$5-$F101),"")))</f>
        <v/>
      </c>
      <c r="M101" s="13">
        <f>IF(OR($D101="",$K101="",$L101=""),"",IF($K101&lt;=0,"Paid",IF(OR(COUNT(Assumptions!$B$11:$B$14)&lt;4,COUNTA(Assumptions!$A$11:$A$15)&lt;5,Assumptions!$B$11&gt;=Assumptions!$B$12,Assumptions!$B$12&gt;=Assumptions!$B$13,Assumptions!$B$13&gt;=Assumptions!$B$14),"Check assumptions",IF($L101&lt;=Assumptions!$B$11,Assumptions!$A$11,IF($L101&lt;=Assumptions!$B$12,Assumptions!$A$12,IF($L101&lt;=Assumptions!$B$13,Assumptions!$A$13,IF($L101&lt;=Assumptions!$B$14,Assumptions!$A$14,Assumptions!$A$15)))))))</f>
        <v/>
      </c>
      <c r="N101" s="13">
        <f>IF(OR($D101="",$K101=""),"",IF($K101&lt;=0,"Paid",IF(NOT(ISNUMBER($F101)),"Needs dates",IF($J101="","Needs status",IF(OR($J101="Disputed",$J101="Hold"),"Human review",IF($J101="Promise to Pay","Follow up",IF(OR(NOT(ISNUMBER(Assumptions!$B$5)),NOT(ISNUMBER(Assumptions!$B$6)),NOT(ISNUMBER(Assumptions!$B$7)),NOT(ISNUMBER(Assumptions!$B$8))),"Check assumptions",IF(AND($L101&gt;Assumptions!$B$7,$K101&gt;=Assumptions!$B$6),"High",IF(OR($L101&gt;Assumptions!$B$7,$K101&gt;=Assumptions!$B$6),"Medium",IF(AND($F101&gt;=Assumptions!$B$5,$F101&lt;=Assumptions!$B$5+Assumptions!$B$8),"Upcoming","Routine"))))))))))</f>
        <v/>
      </c>
      <c r="O101" s="19" t="n"/>
    </row>
    <row r="102" ht="22" customHeight="1">
      <c r="A102" s="16" t="n"/>
      <c r="B102" s="16" t="n"/>
      <c r="C102" s="16" t="n"/>
      <c r="D102" s="16" t="n"/>
      <c r="E102" s="17" t="n"/>
      <c r="F102" s="17" t="n"/>
      <c r="G102" s="18" t="n"/>
      <c r="H102" s="18" t="n"/>
      <c r="I102" s="17" t="n"/>
      <c r="J102" s="16" t="n"/>
      <c r="K102" s="9">
        <f>IF(OR($D102="",$G102="",NOT(ISNUMBER($G102)),AND($H102&lt;&gt;"",NOT(ISNUMBER($H102)))),"",IFERROR(MAX(0,$G102-IF($H102="",0,$H102)),""))</f>
        <v/>
      </c>
      <c r="L102" s="8">
        <f>IF(OR($D102="",$F102="",$K102="",NOT(ISNUMBER($F102)),NOT(ISNUMBER(Assumptions!$B$5))),"",IF($K102&lt;=0,0,IFERROR(MAX(0,Assumptions!$B$5-$F102),"")))</f>
        <v/>
      </c>
      <c r="M102" s="12">
        <f>IF(OR($D102="",$K102="",$L102=""),"",IF($K102&lt;=0,"Paid",IF(OR(COUNT(Assumptions!$B$11:$B$14)&lt;4,COUNTA(Assumptions!$A$11:$A$15)&lt;5,Assumptions!$B$11&gt;=Assumptions!$B$12,Assumptions!$B$12&gt;=Assumptions!$B$13,Assumptions!$B$13&gt;=Assumptions!$B$14),"Check assumptions",IF($L102&lt;=Assumptions!$B$11,Assumptions!$A$11,IF($L102&lt;=Assumptions!$B$12,Assumptions!$A$12,IF($L102&lt;=Assumptions!$B$13,Assumptions!$A$13,IF($L102&lt;=Assumptions!$B$14,Assumptions!$A$14,Assumptions!$A$15)))))))</f>
        <v/>
      </c>
      <c r="N102" s="12">
        <f>IF(OR($D102="",$K102=""),"",IF($K102&lt;=0,"Paid",IF(NOT(ISNUMBER($F102)),"Needs dates",IF($J102="","Needs status",IF(OR($J102="Disputed",$J102="Hold"),"Human review",IF($J102="Promise to Pay","Follow up",IF(OR(NOT(ISNUMBER(Assumptions!$B$5)),NOT(ISNUMBER(Assumptions!$B$6)),NOT(ISNUMBER(Assumptions!$B$7)),NOT(ISNUMBER(Assumptions!$B$8))),"Check assumptions",IF(AND($L102&gt;Assumptions!$B$7,$K102&gt;=Assumptions!$B$6),"High",IF(OR($L102&gt;Assumptions!$B$7,$K102&gt;=Assumptions!$B$6),"Medium",IF(AND($F102&gt;=Assumptions!$B$5,$F102&lt;=Assumptions!$B$5+Assumptions!$B$8),"Upcoming","Routine"))))))))))</f>
        <v/>
      </c>
      <c r="O102" s="19" t="n"/>
    </row>
    <row r="103" ht="22" customHeight="1">
      <c r="A103" s="16" t="n"/>
      <c r="B103" s="16" t="n"/>
      <c r="C103" s="16" t="n"/>
      <c r="D103" s="16" t="n"/>
      <c r="E103" s="17" t="n"/>
      <c r="F103" s="17" t="n"/>
      <c r="G103" s="18" t="n"/>
      <c r="H103" s="18" t="n"/>
      <c r="I103" s="17" t="n"/>
      <c r="J103" s="16" t="n"/>
      <c r="K103" s="6">
        <f>IF(OR($D103="",$G103="",NOT(ISNUMBER($G103)),AND($H103&lt;&gt;"",NOT(ISNUMBER($H103)))),"",IFERROR(MAX(0,$G103-IF($H103="",0,$H103)),""))</f>
        <v/>
      </c>
      <c r="L103" s="11">
        <f>IF(OR($D103="",$F103="",$K103="",NOT(ISNUMBER($F103)),NOT(ISNUMBER(Assumptions!$B$5))),"",IF($K103&lt;=0,0,IFERROR(MAX(0,Assumptions!$B$5-$F103),"")))</f>
        <v/>
      </c>
      <c r="M103" s="13">
        <f>IF(OR($D103="",$K103="",$L103=""),"",IF($K103&lt;=0,"Paid",IF(OR(COUNT(Assumptions!$B$11:$B$14)&lt;4,COUNTA(Assumptions!$A$11:$A$15)&lt;5,Assumptions!$B$11&gt;=Assumptions!$B$12,Assumptions!$B$12&gt;=Assumptions!$B$13,Assumptions!$B$13&gt;=Assumptions!$B$14),"Check assumptions",IF($L103&lt;=Assumptions!$B$11,Assumptions!$A$11,IF($L103&lt;=Assumptions!$B$12,Assumptions!$A$12,IF($L103&lt;=Assumptions!$B$13,Assumptions!$A$13,IF($L103&lt;=Assumptions!$B$14,Assumptions!$A$14,Assumptions!$A$15)))))))</f>
        <v/>
      </c>
      <c r="N103" s="13">
        <f>IF(OR($D103="",$K103=""),"",IF($K103&lt;=0,"Paid",IF(NOT(ISNUMBER($F103)),"Needs dates",IF($J103="","Needs status",IF(OR($J103="Disputed",$J103="Hold"),"Human review",IF($J103="Promise to Pay","Follow up",IF(OR(NOT(ISNUMBER(Assumptions!$B$5)),NOT(ISNUMBER(Assumptions!$B$6)),NOT(ISNUMBER(Assumptions!$B$7)),NOT(ISNUMBER(Assumptions!$B$8))),"Check assumptions",IF(AND($L103&gt;Assumptions!$B$7,$K103&gt;=Assumptions!$B$6),"High",IF(OR($L103&gt;Assumptions!$B$7,$K103&gt;=Assumptions!$B$6),"Medium",IF(AND($F103&gt;=Assumptions!$B$5,$F103&lt;=Assumptions!$B$5+Assumptions!$B$8),"Upcoming","Routine"))))))))))</f>
        <v/>
      </c>
      <c r="O103" s="19" t="n"/>
    </row>
    <row r="104" ht="22" customHeight="1">
      <c r="A104" s="16" t="n"/>
      <c r="B104" s="16" t="n"/>
      <c r="C104" s="16" t="n"/>
      <c r="D104" s="16" t="n"/>
      <c r="E104" s="17" t="n"/>
      <c r="F104" s="17" t="n"/>
      <c r="G104" s="18" t="n"/>
      <c r="H104" s="18" t="n"/>
      <c r="I104" s="17" t="n"/>
      <c r="J104" s="16" t="n"/>
      <c r="K104" s="9">
        <f>IF(OR($D104="",$G104="",NOT(ISNUMBER($G104)),AND($H104&lt;&gt;"",NOT(ISNUMBER($H104)))),"",IFERROR(MAX(0,$G104-IF($H104="",0,$H104)),""))</f>
        <v/>
      </c>
      <c r="L104" s="8">
        <f>IF(OR($D104="",$F104="",$K104="",NOT(ISNUMBER($F104)),NOT(ISNUMBER(Assumptions!$B$5))),"",IF($K104&lt;=0,0,IFERROR(MAX(0,Assumptions!$B$5-$F104),"")))</f>
        <v/>
      </c>
      <c r="M104" s="12">
        <f>IF(OR($D104="",$K104="",$L104=""),"",IF($K104&lt;=0,"Paid",IF(OR(COUNT(Assumptions!$B$11:$B$14)&lt;4,COUNTA(Assumptions!$A$11:$A$15)&lt;5,Assumptions!$B$11&gt;=Assumptions!$B$12,Assumptions!$B$12&gt;=Assumptions!$B$13,Assumptions!$B$13&gt;=Assumptions!$B$14),"Check assumptions",IF($L104&lt;=Assumptions!$B$11,Assumptions!$A$11,IF($L104&lt;=Assumptions!$B$12,Assumptions!$A$12,IF($L104&lt;=Assumptions!$B$13,Assumptions!$A$13,IF($L104&lt;=Assumptions!$B$14,Assumptions!$A$14,Assumptions!$A$15)))))))</f>
        <v/>
      </c>
      <c r="N104" s="12">
        <f>IF(OR($D104="",$K104=""),"",IF($K104&lt;=0,"Paid",IF(NOT(ISNUMBER($F104)),"Needs dates",IF($J104="","Needs status",IF(OR($J104="Disputed",$J104="Hold"),"Human review",IF($J104="Promise to Pay","Follow up",IF(OR(NOT(ISNUMBER(Assumptions!$B$5)),NOT(ISNUMBER(Assumptions!$B$6)),NOT(ISNUMBER(Assumptions!$B$7)),NOT(ISNUMBER(Assumptions!$B$8))),"Check assumptions",IF(AND($L104&gt;Assumptions!$B$7,$K104&gt;=Assumptions!$B$6),"High",IF(OR($L104&gt;Assumptions!$B$7,$K104&gt;=Assumptions!$B$6),"Medium",IF(AND($F104&gt;=Assumptions!$B$5,$F104&lt;=Assumptions!$B$5+Assumptions!$B$8),"Upcoming","Routine"))))))))))</f>
        <v/>
      </c>
      <c r="O104" s="19" t="n"/>
    </row>
  </sheetData>
  <autoFilter ref="A4:O104"/>
  <mergeCells count="1">
    <mergeCell ref="A1:O2"/>
  </mergeCells>
  <conditionalFormatting sqref="D5:D104">
    <cfRule type="expression" priority="1" dxfId="0">
      <formula>AND($D5&lt;&gt;"",COUNTIF($D$5:$D$104,$D5)&gt;1)</formula>
    </cfRule>
  </conditionalFormatting>
  <conditionalFormatting sqref="A5:O104">
    <cfRule type="expression" priority="2" dxfId="0">
      <formula>AND($D5&lt;&gt;"",ISNUMBER($G5),ISNUMBER($H5),$H5&gt;$G5)</formula>
    </cfRule>
    <cfRule type="expression" priority="3" dxfId="2">
      <formula>AND($D5&lt;&gt;"",ISNUMBER($K5),$K5=0)</formula>
    </cfRule>
  </conditionalFormatting>
  <conditionalFormatting sqref="F5:F104">
    <cfRule type="expression" priority="4" dxfId="0">
      <formula>AND($D5&lt;&gt;"",ISNUMBER($K5),$K5&gt;0,ISNUMBER($F5),$F5&lt;Assumptions!$B$5)</formula>
    </cfRule>
  </conditionalFormatting>
  <conditionalFormatting sqref="N5:N104">
    <cfRule type="expression" priority="5" dxfId="0">
      <formula>OR($N5="High",$N5="Human review",$N5="Check assumptions")</formula>
    </cfRule>
    <cfRule type="expression" priority="6" dxfId="1">
      <formula>OR($N5="Medium",$N5="Needs dates",$N5="Needs status")</formula>
    </cfRule>
  </conditionalFormatting>
  <dataValidations count="7">
    <dataValidation sqref="C5:C104" showDropDown="0" showInputMessage="1" showErrorMessage="1" allowBlank="0" errorTitle="Choose a listed service" error="Select a service from the editable list on the Assumptions sheet." promptTitle="Service" prompt="Choose the service associated with this fictional invoice." type="list">
      <formula1>INDIRECT("Assumptions!$D$5:$D$12")</formula1>
    </dataValidation>
    <dataValidation sqref="J5:J104" showDropDown="0" showInputMessage="1" showErrorMessage="1" allowBlank="0" errorTitle="Choose a listed status" error="Select a collection status from the Assumptions sheet." promptTitle="Collection status" prompt="Use Normal, Promise to Pay, Disputed, or Hold." type="list">
      <formula1>INDIRECT("Assumptions!$F$5:$F$8")</formula1>
    </dataValidation>
    <dataValidation sqref="E5:E104" showDropDown="0" showInputMessage="0" showErrorMessage="1" allowBlank="0" errorTitle="Check invoice date" error="Enter a valid invoice date no later than the as-of date." type="custom">
      <formula1>OR(E5="",AND(ISNUMBER(E5),E5&gt;=DATE(2016,1,1),E5&lt;=INDIRECT("Assumptions!$B$5")))</formula1>
    </dataValidation>
    <dataValidation sqref="F5:F104" showDropDown="0" showInputMessage="0" showErrorMessage="1" allowBlank="0" errorTitle="Check due date" error="Enter a valid due date on or after the invoice date." type="custom">
      <formula1>OR(F5="",AND(ISNUMBER(F5),F5&gt;=E5,F5&gt;=DATE(2016,1,1),F5&lt;=DATE(2036,12,31)))</formula1>
    </dataValidation>
    <dataValidation sqref="I5:I104" showDropDown="0" showInputMessage="0" showErrorMessage="1" allowBlank="0" errorTitle="Check payment date" error="Enter a valid last payment date between the invoice date and the as-of date." type="custom">
      <formula1>OR(I5="",AND(ISNUMBER(I5),I5&gt;=E5,I5&lt;=INDIRECT("Assumptions!$B$5")))</formula1>
    </dataValidation>
    <dataValidation sqref="G5:G104" showDropDown="0" showInputMessage="0" showErrorMessage="1" allowBlank="0" errorTitle="Check invoice amount" error="Enter an invoice amount from $0.01 through $10,000,000.00." type="decimal" operator="between">
      <formula1>0.01</formula1>
      <formula2>10000000</formula2>
    </dataValidation>
    <dataValidation sqref="H5:H104" showDropDown="0" showInputMessage="0" showErrorMessage="1" allowBlank="0" errorTitle="Check amount received" error="Enter a nonnegative amount that does not exceed the invoice amount." type="custom">
      <formula1>OR(H5="",AND(ISNUMBER(H5),H5&gt;=0,ISNUMBER(G5),H5&lt;=G5))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  <col width="4" customWidth="1" min="3" max="3"/>
    <col width="27" customWidth="1" min="4" max="4"/>
    <col width="4" customWidth="1" min="5" max="5"/>
    <col width="28" customWidth="1" min="6" max="6"/>
  </cols>
  <sheetData>
    <row r="1" ht="25" customHeight="1">
      <c r="A1" s="1" t="inlineStr">
        <is>
          <t>Aging Assumptions and Editable Lists</t>
        </is>
      </c>
      <c r="B1" s="25" t="n"/>
      <c r="C1" s="25" t="n"/>
      <c r="D1" s="25" t="n"/>
      <c r="E1" s="25" t="n"/>
      <c r="F1" s="26" t="n"/>
    </row>
    <row r="2" ht="12" customHeight="1">
      <c r="A2" s="27" t="n"/>
      <c r="B2" s="28" t="n"/>
      <c r="C2" s="28" t="n"/>
      <c r="D2" s="28" t="n"/>
      <c r="E2" s="28" t="n"/>
      <c r="F2" s="29" t="n"/>
    </row>
    <row r="3">
      <c r="A3" s="14" t="inlineStr">
        <is>
          <t>Edit yellow cells as needed. Red aging limits require a human check before use.</t>
        </is>
      </c>
    </row>
    <row r="4">
      <c r="A4" s="3" t="inlineStr">
        <is>
          <t>Assumption</t>
        </is>
      </c>
      <c r="B4" s="3" t="inlineStr">
        <is>
          <t>Value</t>
        </is>
      </c>
      <c r="D4" s="3" t="inlineStr">
        <is>
          <t>Service Choices</t>
        </is>
      </c>
      <c r="F4" s="3" t="inlineStr">
        <is>
          <t>Collection Status Choices</t>
        </is>
      </c>
    </row>
    <row r="5">
      <c r="A5" s="20" t="inlineStr">
        <is>
          <t>As-of Date</t>
        </is>
      </c>
      <c r="B5" s="21" t="n">
        <v>46275</v>
      </c>
      <c r="D5" s="16" t="inlineStr">
        <is>
          <t>Mowing</t>
        </is>
      </c>
      <c r="F5" s="16" t="inlineStr">
        <is>
          <t>Normal</t>
        </is>
      </c>
    </row>
    <row r="6">
      <c r="A6" s="20" t="inlineStr">
        <is>
          <t>High Balance Threshold</t>
        </is>
      </c>
      <c r="B6" s="22" t="n">
        <v>1000</v>
      </c>
      <c r="D6" s="16" t="inlineStr">
        <is>
          <t>Landscape Maintenance</t>
        </is>
      </c>
      <c r="F6" s="16" t="inlineStr">
        <is>
          <t>Promise to Pay</t>
        </is>
      </c>
    </row>
    <row r="7">
      <c r="A7" s="20" t="inlineStr">
        <is>
          <t>Critical Overdue Days</t>
        </is>
      </c>
      <c r="B7" s="23" t="n">
        <v>60</v>
      </c>
      <c r="D7" s="16" t="inlineStr">
        <is>
          <t>Mulch Installation</t>
        </is>
      </c>
      <c r="F7" s="16" t="inlineStr">
        <is>
          <t>Disputed</t>
        </is>
      </c>
    </row>
    <row r="8">
      <c r="A8" s="20" t="inlineStr">
        <is>
          <t>Upcoming Due Window (Days)</t>
        </is>
      </c>
      <c r="B8" s="23" t="n">
        <v>7</v>
      </c>
      <c r="D8" s="16" t="inlineStr">
        <is>
          <t>Seasonal Cleanup</t>
        </is>
      </c>
      <c r="F8" s="16" t="inlineStr">
        <is>
          <t>Hold</t>
        </is>
      </c>
    </row>
    <row r="9">
      <c r="D9" s="16" t="inlineStr">
        <is>
          <t>Irrigation Check</t>
        </is>
      </c>
    </row>
    <row r="10">
      <c r="A10" s="24" t="inlineStr">
        <is>
          <t>Aging Bucket</t>
        </is>
      </c>
      <c r="B10" s="24" t="inlineStr">
        <is>
          <t>Upper Days Past Due</t>
        </is>
      </c>
      <c r="D10" s="16" t="inlineStr">
        <is>
          <t>Tree and Shrub Care</t>
        </is>
      </c>
    </row>
    <row r="11">
      <c r="A11" s="16" t="inlineStr">
        <is>
          <t>Current / Not Due</t>
        </is>
      </c>
      <c r="B11" s="23" t="n">
        <v>0</v>
      </c>
      <c r="D11" s="16" t="inlineStr">
        <is>
          <t>Hardscape Maintenance</t>
        </is>
      </c>
    </row>
    <row r="12">
      <c r="A12" s="16" t="inlineStr">
        <is>
          <t>1-30 Days</t>
        </is>
      </c>
      <c r="B12" s="23" t="n">
        <v>30</v>
      </c>
      <c r="D12" s="16" t="inlineStr">
        <is>
          <t>Bed Weeding</t>
        </is>
      </c>
    </row>
    <row r="13">
      <c r="A13" s="16" t="inlineStr">
        <is>
          <t>31-60 Days</t>
        </is>
      </c>
      <c r="B13" s="23" t="n">
        <v>60</v>
      </c>
    </row>
    <row r="14">
      <c r="A14" s="16" t="inlineStr">
        <is>
          <t>61-90 Days</t>
        </is>
      </c>
      <c r="B14" s="23" t="n">
        <v>90</v>
      </c>
    </row>
    <row r="15">
      <c r="A15" s="16" t="inlineStr">
        <is>
          <t>Over 90 Days</t>
        </is>
      </c>
    </row>
    <row r="16"/>
    <row r="17">
      <c r="A17" s="20" t="inlineStr">
        <is>
          <t>Human check:</t>
        </is>
      </c>
      <c r="B17" s="20" t="inlineStr">
        <is>
          <t>Keep aging upper days in ascending order.</t>
        </is>
      </c>
    </row>
  </sheetData>
  <mergeCells count="1">
    <mergeCell ref="A1:F2"/>
  </mergeCells>
  <conditionalFormatting sqref="A11:B14">
    <cfRule type="expression" priority="1" dxfId="0">
      <formula>OR($B$11&gt;=$B$12,$B$12&gt;=$B$13,$B$13&gt;=$B$14,COUNT($B$11:$B$14)&lt;4)</formula>
    </cfRule>
  </conditionalFormatting>
  <dataValidations count="3">
    <dataValidation sqref="B5" showDropDown="0" showInputMessage="0" showErrorMessage="1" allowBlank="0" errorTitle="Check as-of date" error="Enter a valid as-of date within the available date range." type="date" operator="between">
      <formula1>DATE(2016,1,1)</formula1>
      <formula2>DATE(2036,12,31)</formula2>
    </dataValidation>
    <dataValidation sqref="B6" showDropDown="0" showInputMessage="0" showErrorMessage="1" allowBlank="0" errorTitle="Check threshold" error="Enter a threshold from $0.00 through $10,000,000.00." type="decimal" operator="between">
      <formula1>0</formula1>
      <formula2>10000000</formula2>
    </dataValidation>
    <dataValidation sqref="B7:B8 B11:B14" showDropDown="0" showInputMessage="0" showErrorMessage="1" allowBlank="0" errorTitle="Check day value" error="Enter a whole number from 0 through 3,650." type="whole" operator="between">
      <formula1>0</formula1>
      <formula2>3650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Ledger Studio</dc:creator>
  <dc:title xmlns:dc="http://purl.org/dc/elements/1.1/">Landscaping Accounts Receivable Aging</dc:title>
  <dc:description xmlns:dc="http://purl.org/dc/elements/1.1/">Administrative accounts receivable aging workbook using fictional examples.</dc:description>
  <dc:subject xmlns:dc="http://purl.org/dc/elements/1.1/">Age unpaid fictional landscaping invoices and prioritize collection review</dc:subject>
  <dcterms:created xmlns:dcterms="http://purl.org/dc/terms/" xmlns:xsi="http://www.w3.org/2001/XMLSchema-instance" xsi:type="dcterms:W3CDTF">2026-09-10T08:15:45Z</dcterms:created>
  <dcterms:modified xmlns:dcterms="http://purl.org/dc/terms/" xmlns:xsi="http://www.w3.org/2001/XMLSchema-instance" xsi:type="dcterms:W3CDTF">2026-09-10T08:15:46+00:00Z</dcterms:modified>
</cp:coreProperties>
</file>