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'Budget'!$A$4:$L$104</definedName>
    <definedName name="_xlnm._FilterDatabase" localSheetId="2" hidden="1">'Assumptions'!$A$6:$E$18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%"/>
    <numFmt numFmtId="166" formatCode="mmm"/>
    <numFmt numFmtId="167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i val="1"/>
      <color rgb="0017261F"/>
      <sz val="9"/>
    </font>
    <font>
      <name val="Calibri"/>
      <b val="1"/>
      <color rgb="00FFFFFF"/>
      <sz val="10"/>
    </font>
    <font>
      <name val="Calibri"/>
      <b val="1"/>
      <color rgb="00173F35"/>
      <sz val="14"/>
    </font>
  </fonts>
  <fills count="8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E7EFE8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3" fillId="5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/>
    </xf>
    <xf numFmtId="2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vertical="top" wrapText="1"/>
    </xf>
    <xf numFmtId="1" fontId="2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167" fontId="2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/>
    </xf>
    <xf numFmtId="164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vertical="top"/>
    </xf>
    <xf numFmtId="0" fontId="0" fillId="0" borderId="4" pivotButton="0" quotePrefix="0" xfId="0"/>
    <xf numFmtId="0" fontId="0" fillId="0" borderId="5" pivotButton="0" quotePrefix="0" xfId="0"/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Budget Plan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prstDash val="solid"/>
            </a:ln>
          </spPr>
          <cat>
            <numRef>
              <f>'Summary'!$A$14:$A$25</f>
            </numRef>
          </cat>
          <val>
            <numRef>
              <f>'Summary'!$B$14:$B$25</f>
            </numRef>
          </val>
        </ser>
        <ser>
          <idx val="1"/>
          <order val="1"/>
          <tx>
            <strRef>
              <f>'Summary'!C13</f>
            </strRef>
          </tx>
          <spPr>
            <a:solidFill xmlns:a="http://schemas.openxmlformats.org/drawingml/2006/main">
              <a:srgbClr val="D7A928"/>
            </a:solidFill>
            <a:ln xmlns:a="http://schemas.openxmlformats.org/drawingml/2006/main">
              <a:prstDash val="solid"/>
            </a:ln>
          </spPr>
          <cat>
            <numRef>
              <f>'Summary'!$A$14:$A$25</f>
            </numRef>
          </cat>
          <val>
            <numRef>
              <f>'Summary'!$C$14:$C$25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7" customWidth="1" min="5" max="5"/>
    <col width="17" customWidth="1" min="6" max="6"/>
    <col width="17" customWidth="1" min="7" max="7"/>
    <col width="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 ht="32" customHeight="1">
      <c r="A1" s="1" t="inlineStr">
        <is>
          <t>Landscaping Budget Template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8" t="n"/>
    </row>
    <row r="2">
      <c r="A2" s="2">
        <f>"Plan period: "&amp;TEXT(Assumptions!$B$3,"mm/dd/yyyy")&amp;" through "&amp;TEXT(Assumptions!$B$4,"mm/dd/yyyy")&amp;". Values below are calculated from entered budget data."</f>
        <v/>
      </c>
    </row>
    <row r="3">
      <c r="A3" s="3" t="inlineStr">
        <is>
          <t>Budget Revenue</t>
        </is>
      </c>
      <c r="B3" s="3" t="inlineStr">
        <is>
          <t>Budget Costs</t>
        </is>
      </c>
      <c r="C3" s="3" t="inlineStr">
        <is>
          <t>Budget Margin</t>
        </is>
      </c>
      <c r="D3" s="3" t="inlineStr">
        <is>
          <t>Budget Margin %</t>
        </is>
      </c>
    </row>
    <row r="4">
      <c r="A4" s="29">
        <f>IF(OR(Assumptions!$B$3="",Assumptions!$B$4=""),"",IF(SUMPRODUCT(--(Budget!$A$5:$A$104&gt;=Assumptions!$B$3),--(Budget!$A$5:$A$104&lt;=Assumptions!$B$4),--(Budget!$D$5:$D$104="Revenue"),--ISNUMBER(Budget!$H$5:$H$104))=0,"",SUMIFS(Budget!$H$5:$H$104,Budget!$A$5:$A$104,"&gt;="&amp;Assumptions!$B$3,Budget!$A$5:$A$104,"&lt;="&amp;Assumptions!$B$4,Budget!$D$5:$D$104,"Revenue")))</f>
        <v/>
      </c>
      <c r="B4" s="29">
        <f>IF(OR(Assumptions!$B$3="",Assumptions!$B$4=""),"",IF(SUMPRODUCT(--(Budget!$A$5:$A$104&gt;=Assumptions!$B$3),--(Budget!$A$5:$A$104&lt;=Assumptions!$B$4),--(Budget!$D$5:$D$104="Cost"),--ISNUMBER(Budget!$H$5:$H$104))=0,"",SUMIFS(Budget!$H$5:$H$104,Budget!$A$5:$A$104,"&gt;="&amp;Assumptions!$B$3,Budget!$A$5:$A$104,"&lt;="&amp;Assumptions!$B$4,Budget!$D$5:$D$104,"Cost")))</f>
        <v/>
      </c>
      <c r="C4" s="29">
        <f>IF(COUNT(A4:B4)=0,"",IF(A4="",0,A4)-IF(B4="",0,B4))</f>
        <v/>
      </c>
      <c r="D4" s="30">
        <f>IFERROR(C4/A4,"")</f>
        <v/>
      </c>
    </row>
    <row r="5"/>
    <row r="6">
      <c r="A6" s="3" t="inlineStr">
        <is>
          <t>Actual Revenue</t>
        </is>
      </c>
      <c r="B6" s="3" t="inlineStr">
        <is>
          <t>Actual Costs</t>
        </is>
      </c>
      <c r="C6" s="3" t="inlineStr">
        <is>
          <t>Actual Margin</t>
        </is>
      </c>
      <c r="D6" s="3" t="inlineStr">
        <is>
          <t>Actual Margin %</t>
        </is>
      </c>
    </row>
    <row r="7">
      <c r="A7" s="29">
        <f>IF(OR(Assumptions!$B$3="",Assumptions!$B$4=""),"",IF(SUMPRODUCT(--(Budget!$A$5:$A$104&gt;=Assumptions!$B$3),--(Budget!$A$5:$A$104&lt;=Assumptions!$B$4),--(Budget!$D$5:$D$104="Revenue"),--ISNUMBER(Budget!$I$5:$I$104))=0,"",SUMIFS(Budget!$I$5:$I$104,Budget!$A$5:$A$104,"&gt;="&amp;Assumptions!$B$3,Budget!$A$5:$A$104,"&lt;="&amp;Assumptions!$B$4,Budget!$D$5:$D$104,"Revenue")))</f>
        <v/>
      </c>
      <c r="B7" s="29">
        <f>IF(OR(Assumptions!$B$3="",Assumptions!$B$4=""),"",IF(SUMPRODUCT(--(Budget!$A$5:$A$104&gt;=Assumptions!$B$3),--(Budget!$A$5:$A$104&lt;=Assumptions!$B$4),--(Budget!$D$5:$D$104="Cost"),--ISNUMBER(Budget!$I$5:$I$104))=0,"",SUMIFS(Budget!$I$5:$I$104,Budget!$A$5:$A$104,"&gt;="&amp;Assumptions!$B$3,Budget!$A$5:$A$104,"&lt;="&amp;Assumptions!$B$4,Budget!$D$5:$D$104,"Cost")))</f>
        <v/>
      </c>
      <c r="C7" s="29">
        <f>IF(COUNT(A7:B7)=0,"",IF(A7="",0,A7)-IF(B7="",0,B7))</f>
        <v/>
      </c>
      <c r="D7" s="30">
        <f>IFERROR(C7/A7,"")</f>
        <v/>
      </c>
    </row>
    <row r="8"/>
    <row r="9">
      <c r="A9" s="3" t="inlineStr">
        <is>
          <t>Plan Lines</t>
        </is>
      </c>
      <c r="B9" s="3" t="inlineStr">
        <is>
          <t>Actual Entries</t>
        </is>
      </c>
      <c r="C9" s="3" t="inlineStr">
        <is>
          <t>Completed Lines</t>
        </is>
      </c>
      <c r="D9" s="3" t="inlineStr">
        <is>
          <t>Actual Coverage</t>
        </is>
      </c>
    </row>
    <row r="10">
      <c r="A10" s="6">
        <f>IF(OR(Assumptions!$B$3="",Assumptions!$B$4=""),"",COUNTIFS(Budget!$A$5:$A$104,"&gt;="&amp;Assumptions!$B$3,Budget!$A$5:$A$104,"&lt;="&amp;Assumptions!$B$4,Budget!$C$5:$C$104,"&lt;&gt;"))</f>
        <v/>
      </c>
      <c r="B10" s="6">
        <f>IF(OR(Assumptions!$B$3="",Assumptions!$B$4=""),"",COUNTIFS(Budget!$A$5:$A$104,"&gt;="&amp;Assumptions!$B$3,Budget!$A$5:$A$104,"&lt;="&amp;Assumptions!$B$4,Budget!$I$5:$I$104,"&lt;&gt;"))</f>
        <v/>
      </c>
      <c r="C10" s="6">
        <f>IF(OR(Assumptions!$B$3="",Assumptions!$B$4=""),"",COUNTIFS(Budget!$A$5:$A$104,"&gt;="&amp;Assumptions!$B$3,Budget!$A$5:$A$104,"&lt;="&amp;Assumptions!$B$4,Budget!$K$5:$K$104,"Complete"))</f>
        <v/>
      </c>
      <c r="D10" s="30">
        <f>IFERROR(B10/A10,"")</f>
        <v/>
      </c>
    </row>
    <row r="11"/>
    <row r="12"/>
    <row r="13" ht="30" customHeight="1">
      <c r="A13" s="7" t="inlineStr">
        <is>
          <t>Month</t>
        </is>
      </c>
      <c r="B13" s="7" t="inlineStr">
        <is>
          <t>Plan Revenue</t>
        </is>
      </c>
      <c r="C13" s="7" t="inlineStr">
        <is>
          <t>Plan Costs</t>
        </is>
      </c>
      <c r="D13" s="7" t="inlineStr">
        <is>
          <t>Plan Margin</t>
        </is>
      </c>
      <c r="E13" s="7" t="inlineStr">
        <is>
          <t>Actual Revenue</t>
        </is>
      </c>
      <c r="F13" s="7" t="inlineStr">
        <is>
          <t>Actual Costs</t>
        </is>
      </c>
      <c r="G13" s="7" t="inlineStr">
        <is>
          <t>Actual Margin</t>
        </is>
      </c>
    </row>
    <row r="14">
      <c r="A14" s="31">
        <f>IF(Assumptions!$B$2="","",DATE(Assumptions!$B$2,1,1))</f>
        <v/>
      </c>
      <c r="B14" s="32">
        <f>IF($A14="","",IF(SUMPRODUCT(--(Budget!$A$5:$A$104&gt;=$A14),--(Budget!$A$5:$A$104&lt;DATE(YEAR($A14),MONTH($A14)+1,1)),--(Budget!$D$5:$D$104="Revenue"),--ISNUMBER(Budget!$H$5:$H$104))=0,"",SUMIFS(Budget!$H$5:$H$104,Budget!$A$5:$A$104,"&gt;="&amp;$A14,Budget!$A$5:$A$104,"&lt;"&amp;DATE(YEAR($A14),MONTH($A14)+1,1),Budget!$D$5:$D$104,"Revenue")))</f>
        <v/>
      </c>
      <c r="C14" s="32">
        <f>IF($A14="","",IF(SUMPRODUCT(--(Budget!$A$5:$A$104&gt;=$A14),--(Budget!$A$5:$A$104&lt;DATE(YEAR($A14),MONTH($A14)+1,1)),--(Budget!$D$5:$D$104="Cost"),--ISNUMBER(Budget!$H$5:$H$104))=0,"",SUMIFS(Budget!$H$5:$H$104,Budget!$A$5:$A$104,"&gt;="&amp;$A14,Budget!$A$5:$A$104,"&lt;"&amp;DATE(YEAR($A14),MONTH($A14)+1,1),Budget!$D$5:$D$104,"Cost")))</f>
        <v/>
      </c>
      <c r="D14" s="32">
        <f>IF($A14="","",IF(COUNT(B14:C14)=0,"",IF(B14="",0,B14)-IF(C14="",0,C14)))</f>
        <v/>
      </c>
      <c r="E14" s="32">
        <f>IF($A14="","",IF(SUMPRODUCT(--(Budget!$A$5:$A$104&gt;=$A14),--(Budget!$A$5:$A$104&lt;DATE(YEAR($A14),MONTH($A14)+1,1)),--(Budget!$D$5:$D$104="Revenue"),--ISNUMBER(Budget!$I$5:$I$104))=0,"",SUMIFS(Budget!$I$5:$I$104,Budget!$A$5:$A$104,"&gt;="&amp;$A14,Budget!$A$5:$A$104,"&lt;"&amp;DATE(YEAR($A14),MONTH($A14)+1,1),Budget!$D$5:$D$104,"Revenue")))</f>
        <v/>
      </c>
      <c r="F14" s="32">
        <f>IF($A14="","",IF(SUMPRODUCT(--(Budget!$A$5:$A$104&gt;=$A14),--(Budget!$A$5:$A$104&lt;DATE(YEAR($A14),MONTH($A14)+1,1)),--(Budget!$D$5:$D$104="Cost"),--ISNUMBER(Budget!$I$5:$I$104))=0,"",SUMIFS(Budget!$I$5:$I$104,Budget!$A$5:$A$104,"&gt;="&amp;$A14,Budget!$A$5:$A$104,"&lt;"&amp;DATE(YEAR($A14),MONTH($A14)+1,1),Budget!$D$5:$D$104,"Cost")))</f>
        <v/>
      </c>
      <c r="G14" s="32">
        <f>IF($A14="","",IF(COUNT(E14:F14)=0,"",IF(E14="",0,E14)-IF(F14="",0,F14)))</f>
        <v/>
      </c>
    </row>
    <row r="15">
      <c r="A15" s="33">
        <f>IF(Assumptions!$B$2="","",DATE(Assumptions!$B$2,2,1))</f>
        <v/>
      </c>
      <c r="B15" s="34">
        <f>IF($A15="","",IF(SUMPRODUCT(--(Budget!$A$5:$A$104&gt;=$A15),--(Budget!$A$5:$A$104&lt;DATE(YEAR($A15),MONTH($A15)+1,1)),--(Budget!$D$5:$D$104="Revenue"),--ISNUMBER(Budget!$H$5:$H$104))=0,"",SUMIFS(Budget!$H$5:$H$104,Budget!$A$5:$A$104,"&gt;="&amp;$A15,Budget!$A$5:$A$104,"&lt;"&amp;DATE(YEAR($A15),MONTH($A15)+1,1),Budget!$D$5:$D$104,"Revenue")))</f>
        <v/>
      </c>
      <c r="C15" s="34">
        <f>IF($A15="","",IF(SUMPRODUCT(--(Budget!$A$5:$A$104&gt;=$A15),--(Budget!$A$5:$A$104&lt;DATE(YEAR($A15),MONTH($A15)+1,1)),--(Budget!$D$5:$D$104="Cost"),--ISNUMBER(Budget!$H$5:$H$104))=0,"",SUMIFS(Budget!$H$5:$H$104,Budget!$A$5:$A$104,"&gt;="&amp;$A15,Budget!$A$5:$A$104,"&lt;"&amp;DATE(YEAR($A15),MONTH($A15)+1,1),Budget!$D$5:$D$104,"Cost")))</f>
        <v/>
      </c>
      <c r="D15" s="34">
        <f>IF($A15="","",IF(COUNT(B15:C15)=0,"",IF(B15="",0,B15)-IF(C15="",0,C15)))</f>
        <v/>
      </c>
      <c r="E15" s="34">
        <f>IF($A15="","",IF(SUMPRODUCT(--(Budget!$A$5:$A$104&gt;=$A15),--(Budget!$A$5:$A$104&lt;DATE(YEAR($A15),MONTH($A15)+1,1)),--(Budget!$D$5:$D$104="Revenue"),--ISNUMBER(Budget!$I$5:$I$104))=0,"",SUMIFS(Budget!$I$5:$I$104,Budget!$A$5:$A$104,"&gt;="&amp;$A15,Budget!$A$5:$A$104,"&lt;"&amp;DATE(YEAR($A15),MONTH($A15)+1,1),Budget!$D$5:$D$104,"Revenue")))</f>
        <v/>
      </c>
      <c r="F15" s="34">
        <f>IF($A15="","",IF(SUMPRODUCT(--(Budget!$A$5:$A$104&gt;=$A15),--(Budget!$A$5:$A$104&lt;DATE(YEAR($A15),MONTH($A15)+1,1)),--(Budget!$D$5:$D$104="Cost"),--ISNUMBER(Budget!$I$5:$I$104))=0,"",SUMIFS(Budget!$I$5:$I$104,Budget!$A$5:$A$104,"&gt;="&amp;$A15,Budget!$A$5:$A$104,"&lt;"&amp;DATE(YEAR($A15),MONTH($A15)+1,1),Budget!$D$5:$D$104,"Cost")))</f>
        <v/>
      </c>
      <c r="G15" s="34">
        <f>IF($A15="","",IF(COUNT(E15:F15)=0,"",IF(E15="",0,E15)-IF(F15="",0,F15)))</f>
        <v/>
      </c>
    </row>
    <row r="16">
      <c r="A16" s="31">
        <f>IF(Assumptions!$B$2="","",DATE(Assumptions!$B$2,3,1))</f>
        <v/>
      </c>
      <c r="B16" s="32">
        <f>IF($A16="","",IF(SUMPRODUCT(--(Budget!$A$5:$A$104&gt;=$A16),--(Budget!$A$5:$A$104&lt;DATE(YEAR($A16),MONTH($A16)+1,1)),--(Budget!$D$5:$D$104="Revenue"),--ISNUMBER(Budget!$H$5:$H$104))=0,"",SUMIFS(Budget!$H$5:$H$104,Budget!$A$5:$A$104,"&gt;="&amp;$A16,Budget!$A$5:$A$104,"&lt;"&amp;DATE(YEAR($A16),MONTH($A16)+1,1),Budget!$D$5:$D$104,"Revenue")))</f>
        <v/>
      </c>
      <c r="C16" s="32">
        <f>IF($A16="","",IF(SUMPRODUCT(--(Budget!$A$5:$A$104&gt;=$A16),--(Budget!$A$5:$A$104&lt;DATE(YEAR($A16),MONTH($A16)+1,1)),--(Budget!$D$5:$D$104="Cost"),--ISNUMBER(Budget!$H$5:$H$104))=0,"",SUMIFS(Budget!$H$5:$H$104,Budget!$A$5:$A$104,"&gt;="&amp;$A16,Budget!$A$5:$A$104,"&lt;"&amp;DATE(YEAR($A16),MONTH($A16)+1,1),Budget!$D$5:$D$104,"Cost")))</f>
        <v/>
      </c>
      <c r="D16" s="32">
        <f>IF($A16="","",IF(COUNT(B16:C16)=0,"",IF(B16="",0,B16)-IF(C16="",0,C16)))</f>
        <v/>
      </c>
      <c r="E16" s="32">
        <f>IF($A16="","",IF(SUMPRODUCT(--(Budget!$A$5:$A$104&gt;=$A16),--(Budget!$A$5:$A$104&lt;DATE(YEAR($A16),MONTH($A16)+1,1)),--(Budget!$D$5:$D$104="Revenue"),--ISNUMBER(Budget!$I$5:$I$104))=0,"",SUMIFS(Budget!$I$5:$I$104,Budget!$A$5:$A$104,"&gt;="&amp;$A16,Budget!$A$5:$A$104,"&lt;"&amp;DATE(YEAR($A16),MONTH($A16)+1,1),Budget!$D$5:$D$104,"Revenue")))</f>
        <v/>
      </c>
      <c r="F16" s="32">
        <f>IF($A16="","",IF(SUMPRODUCT(--(Budget!$A$5:$A$104&gt;=$A16),--(Budget!$A$5:$A$104&lt;DATE(YEAR($A16),MONTH($A16)+1,1)),--(Budget!$D$5:$D$104="Cost"),--ISNUMBER(Budget!$I$5:$I$104))=0,"",SUMIFS(Budget!$I$5:$I$104,Budget!$A$5:$A$104,"&gt;="&amp;$A16,Budget!$A$5:$A$104,"&lt;"&amp;DATE(YEAR($A16),MONTH($A16)+1,1),Budget!$D$5:$D$104,"Cost")))</f>
        <v/>
      </c>
      <c r="G16" s="32">
        <f>IF($A16="","",IF(COUNT(E16:F16)=0,"",IF(E16="",0,E16)-IF(F16="",0,F16)))</f>
        <v/>
      </c>
    </row>
    <row r="17">
      <c r="A17" s="33">
        <f>IF(Assumptions!$B$2="","",DATE(Assumptions!$B$2,4,1))</f>
        <v/>
      </c>
      <c r="B17" s="34">
        <f>IF($A17="","",IF(SUMPRODUCT(--(Budget!$A$5:$A$104&gt;=$A17),--(Budget!$A$5:$A$104&lt;DATE(YEAR($A17),MONTH($A17)+1,1)),--(Budget!$D$5:$D$104="Revenue"),--ISNUMBER(Budget!$H$5:$H$104))=0,"",SUMIFS(Budget!$H$5:$H$104,Budget!$A$5:$A$104,"&gt;="&amp;$A17,Budget!$A$5:$A$104,"&lt;"&amp;DATE(YEAR($A17),MONTH($A17)+1,1),Budget!$D$5:$D$104,"Revenue")))</f>
        <v/>
      </c>
      <c r="C17" s="34">
        <f>IF($A17="","",IF(SUMPRODUCT(--(Budget!$A$5:$A$104&gt;=$A17),--(Budget!$A$5:$A$104&lt;DATE(YEAR($A17),MONTH($A17)+1,1)),--(Budget!$D$5:$D$104="Cost"),--ISNUMBER(Budget!$H$5:$H$104))=0,"",SUMIFS(Budget!$H$5:$H$104,Budget!$A$5:$A$104,"&gt;="&amp;$A17,Budget!$A$5:$A$104,"&lt;"&amp;DATE(YEAR($A17),MONTH($A17)+1,1),Budget!$D$5:$D$104,"Cost")))</f>
        <v/>
      </c>
      <c r="D17" s="34">
        <f>IF($A17="","",IF(COUNT(B17:C17)=0,"",IF(B17="",0,B17)-IF(C17="",0,C17)))</f>
        <v/>
      </c>
      <c r="E17" s="34">
        <f>IF($A17="","",IF(SUMPRODUCT(--(Budget!$A$5:$A$104&gt;=$A17),--(Budget!$A$5:$A$104&lt;DATE(YEAR($A17),MONTH($A17)+1,1)),--(Budget!$D$5:$D$104="Revenue"),--ISNUMBER(Budget!$I$5:$I$104))=0,"",SUMIFS(Budget!$I$5:$I$104,Budget!$A$5:$A$104,"&gt;="&amp;$A17,Budget!$A$5:$A$104,"&lt;"&amp;DATE(YEAR($A17),MONTH($A17)+1,1),Budget!$D$5:$D$104,"Revenue")))</f>
        <v/>
      </c>
      <c r="F17" s="34">
        <f>IF($A17="","",IF(SUMPRODUCT(--(Budget!$A$5:$A$104&gt;=$A17),--(Budget!$A$5:$A$104&lt;DATE(YEAR($A17),MONTH($A17)+1,1)),--(Budget!$D$5:$D$104="Cost"),--ISNUMBER(Budget!$I$5:$I$104))=0,"",SUMIFS(Budget!$I$5:$I$104,Budget!$A$5:$A$104,"&gt;="&amp;$A17,Budget!$A$5:$A$104,"&lt;"&amp;DATE(YEAR($A17),MONTH($A17)+1,1),Budget!$D$5:$D$104,"Cost")))</f>
        <v/>
      </c>
      <c r="G17" s="34">
        <f>IF($A17="","",IF(COUNT(E17:F17)=0,"",IF(E17="",0,E17)-IF(F17="",0,F17)))</f>
        <v/>
      </c>
    </row>
    <row r="18">
      <c r="A18" s="31">
        <f>IF(Assumptions!$B$2="","",DATE(Assumptions!$B$2,5,1))</f>
        <v/>
      </c>
      <c r="B18" s="32">
        <f>IF($A18="","",IF(SUMPRODUCT(--(Budget!$A$5:$A$104&gt;=$A18),--(Budget!$A$5:$A$104&lt;DATE(YEAR($A18),MONTH($A18)+1,1)),--(Budget!$D$5:$D$104="Revenue"),--ISNUMBER(Budget!$H$5:$H$104))=0,"",SUMIFS(Budget!$H$5:$H$104,Budget!$A$5:$A$104,"&gt;="&amp;$A18,Budget!$A$5:$A$104,"&lt;"&amp;DATE(YEAR($A18),MONTH($A18)+1,1),Budget!$D$5:$D$104,"Revenue")))</f>
        <v/>
      </c>
      <c r="C18" s="32">
        <f>IF($A18="","",IF(SUMPRODUCT(--(Budget!$A$5:$A$104&gt;=$A18),--(Budget!$A$5:$A$104&lt;DATE(YEAR($A18),MONTH($A18)+1,1)),--(Budget!$D$5:$D$104="Cost"),--ISNUMBER(Budget!$H$5:$H$104))=0,"",SUMIFS(Budget!$H$5:$H$104,Budget!$A$5:$A$104,"&gt;="&amp;$A18,Budget!$A$5:$A$104,"&lt;"&amp;DATE(YEAR($A18),MONTH($A18)+1,1),Budget!$D$5:$D$104,"Cost")))</f>
        <v/>
      </c>
      <c r="D18" s="32">
        <f>IF($A18="","",IF(COUNT(B18:C18)=0,"",IF(B18="",0,B18)-IF(C18="",0,C18)))</f>
        <v/>
      </c>
      <c r="E18" s="32">
        <f>IF($A18="","",IF(SUMPRODUCT(--(Budget!$A$5:$A$104&gt;=$A18),--(Budget!$A$5:$A$104&lt;DATE(YEAR($A18),MONTH($A18)+1,1)),--(Budget!$D$5:$D$104="Revenue"),--ISNUMBER(Budget!$I$5:$I$104))=0,"",SUMIFS(Budget!$I$5:$I$104,Budget!$A$5:$A$104,"&gt;="&amp;$A18,Budget!$A$5:$A$104,"&lt;"&amp;DATE(YEAR($A18),MONTH($A18)+1,1),Budget!$D$5:$D$104,"Revenue")))</f>
        <v/>
      </c>
      <c r="F18" s="32">
        <f>IF($A18="","",IF(SUMPRODUCT(--(Budget!$A$5:$A$104&gt;=$A18),--(Budget!$A$5:$A$104&lt;DATE(YEAR($A18),MONTH($A18)+1,1)),--(Budget!$D$5:$D$104="Cost"),--ISNUMBER(Budget!$I$5:$I$104))=0,"",SUMIFS(Budget!$I$5:$I$104,Budget!$A$5:$A$104,"&gt;="&amp;$A18,Budget!$A$5:$A$104,"&lt;"&amp;DATE(YEAR($A18),MONTH($A18)+1,1),Budget!$D$5:$D$104,"Cost")))</f>
        <v/>
      </c>
      <c r="G18" s="32">
        <f>IF($A18="","",IF(COUNT(E18:F18)=0,"",IF(E18="",0,E18)-IF(F18="",0,F18)))</f>
        <v/>
      </c>
    </row>
    <row r="19">
      <c r="A19" s="33">
        <f>IF(Assumptions!$B$2="","",DATE(Assumptions!$B$2,6,1))</f>
        <v/>
      </c>
      <c r="B19" s="34">
        <f>IF($A19="","",IF(SUMPRODUCT(--(Budget!$A$5:$A$104&gt;=$A19),--(Budget!$A$5:$A$104&lt;DATE(YEAR($A19),MONTH($A19)+1,1)),--(Budget!$D$5:$D$104="Revenue"),--ISNUMBER(Budget!$H$5:$H$104))=0,"",SUMIFS(Budget!$H$5:$H$104,Budget!$A$5:$A$104,"&gt;="&amp;$A19,Budget!$A$5:$A$104,"&lt;"&amp;DATE(YEAR($A19),MONTH($A19)+1,1),Budget!$D$5:$D$104,"Revenue")))</f>
        <v/>
      </c>
      <c r="C19" s="34">
        <f>IF($A19="","",IF(SUMPRODUCT(--(Budget!$A$5:$A$104&gt;=$A19),--(Budget!$A$5:$A$104&lt;DATE(YEAR($A19),MONTH($A19)+1,1)),--(Budget!$D$5:$D$104="Cost"),--ISNUMBER(Budget!$H$5:$H$104))=0,"",SUMIFS(Budget!$H$5:$H$104,Budget!$A$5:$A$104,"&gt;="&amp;$A19,Budget!$A$5:$A$104,"&lt;"&amp;DATE(YEAR($A19),MONTH($A19)+1,1),Budget!$D$5:$D$104,"Cost")))</f>
        <v/>
      </c>
      <c r="D19" s="34">
        <f>IF($A19="","",IF(COUNT(B19:C19)=0,"",IF(B19="",0,B19)-IF(C19="",0,C19)))</f>
        <v/>
      </c>
      <c r="E19" s="34">
        <f>IF($A19="","",IF(SUMPRODUCT(--(Budget!$A$5:$A$104&gt;=$A19),--(Budget!$A$5:$A$104&lt;DATE(YEAR($A19),MONTH($A19)+1,1)),--(Budget!$D$5:$D$104="Revenue"),--ISNUMBER(Budget!$I$5:$I$104))=0,"",SUMIFS(Budget!$I$5:$I$104,Budget!$A$5:$A$104,"&gt;="&amp;$A19,Budget!$A$5:$A$104,"&lt;"&amp;DATE(YEAR($A19),MONTH($A19)+1,1),Budget!$D$5:$D$104,"Revenue")))</f>
        <v/>
      </c>
      <c r="F19" s="34">
        <f>IF($A19="","",IF(SUMPRODUCT(--(Budget!$A$5:$A$104&gt;=$A19),--(Budget!$A$5:$A$104&lt;DATE(YEAR($A19),MONTH($A19)+1,1)),--(Budget!$D$5:$D$104="Cost"),--ISNUMBER(Budget!$I$5:$I$104))=0,"",SUMIFS(Budget!$I$5:$I$104,Budget!$A$5:$A$104,"&gt;="&amp;$A19,Budget!$A$5:$A$104,"&lt;"&amp;DATE(YEAR($A19),MONTH($A19)+1,1),Budget!$D$5:$D$104,"Cost")))</f>
        <v/>
      </c>
      <c r="G19" s="34">
        <f>IF($A19="","",IF(COUNT(E19:F19)=0,"",IF(E19="",0,E19)-IF(F19="",0,F19)))</f>
        <v/>
      </c>
    </row>
    <row r="20">
      <c r="A20" s="31">
        <f>IF(Assumptions!$B$2="","",DATE(Assumptions!$B$2,7,1))</f>
        <v/>
      </c>
      <c r="B20" s="32">
        <f>IF($A20="","",IF(SUMPRODUCT(--(Budget!$A$5:$A$104&gt;=$A20),--(Budget!$A$5:$A$104&lt;DATE(YEAR($A20),MONTH($A20)+1,1)),--(Budget!$D$5:$D$104="Revenue"),--ISNUMBER(Budget!$H$5:$H$104))=0,"",SUMIFS(Budget!$H$5:$H$104,Budget!$A$5:$A$104,"&gt;="&amp;$A20,Budget!$A$5:$A$104,"&lt;"&amp;DATE(YEAR($A20),MONTH($A20)+1,1),Budget!$D$5:$D$104,"Revenue")))</f>
        <v/>
      </c>
      <c r="C20" s="32">
        <f>IF($A20="","",IF(SUMPRODUCT(--(Budget!$A$5:$A$104&gt;=$A20),--(Budget!$A$5:$A$104&lt;DATE(YEAR($A20),MONTH($A20)+1,1)),--(Budget!$D$5:$D$104="Cost"),--ISNUMBER(Budget!$H$5:$H$104))=0,"",SUMIFS(Budget!$H$5:$H$104,Budget!$A$5:$A$104,"&gt;="&amp;$A20,Budget!$A$5:$A$104,"&lt;"&amp;DATE(YEAR($A20),MONTH($A20)+1,1),Budget!$D$5:$D$104,"Cost")))</f>
        <v/>
      </c>
      <c r="D20" s="32">
        <f>IF($A20="","",IF(COUNT(B20:C20)=0,"",IF(B20="",0,B20)-IF(C20="",0,C20)))</f>
        <v/>
      </c>
      <c r="E20" s="32">
        <f>IF($A20="","",IF(SUMPRODUCT(--(Budget!$A$5:$A$104&gt;=$A20),--(Budget!$A$5:$A$104&lt;DATE(YEAR($A20),MONTH($A20)+1,1)),--(Budget!$D$5:$D$104="Revenue"),--ISNUMBER(Budget!$I$5:$I$104))=0,"",SUMIFS(Budget!$I$5:$I$104,Budget!$A$5:$A$104,"&gt;="&amp;$A20,Budget!$A$5:$A$104,"&lt;"&amp;DATE(YEAR($A20),MONTH($A20)+1,1),Budget!$D$5:$D$104,"Revenue")))</f>
        <v/>
      </c>
      <c r="F20" s="32">
        <f>IF($A20="","",IF(SUMPRODUCT(--(Budget!$A$5:$A$104&gt;=$A20),--(Budget!$A$5:$A$104&lt;DATE(YEAR($A20),MONTH($A20)+1,1)),--(Budget!$D$5:$D$104="Cost"),--ISNUMBER(Budget!$I$5:$I$104))=0,"",SUMIFS(Budget!$I$5:$I$104,Budget!$A$5:$A$104,"&gt;="&amp;$A20,Budget!$A$5:$A$104,"&lt;"&amp;DATE(YEAR($A20),MONTH($A20)+1,1),Budget!$D$5:$D$104,"Cost")))</f>
        <v/>
      </c>
      <c r="G20" s="32">
        <f>IF($A20="","",IF(COUNT(E20:F20)=0,"",IF(E20="",0,E20)-IF(F20="",0,F20)))</f>
        <v/>
      </c>
    </row>
    <row r="21">
      <c r="A21" s="33">
        <f>IF(Assumptions!$B$2="","",DATE(Assumptions!$B$2,8,1))</f>
        <v/>
      </c>
      <c r="B21" s="34">
        <f>IF($A21="","",IF(SUMPRODUCT(--(Budget!$A$5:$A$104&gt;=$A21),--(Budget!$A$5:$A$104&lt;DATE(YEAR($A21),MONTH($A21)+1,1)),--(Budget!$D$5:$D$104="Revenue"),--ISNUMBER(Budget!$H$5:$H$104))=0,"",SUMIFS(Budget!$H$5:$H$104,Budget!$A$5:$A$104,"&gt;="&amp;$A21,Budget!$A$5:$A$104,"&lt;"&amp;DATE(YEAR($A21),MONTH($A21)+1,1),Budget!$D$5:$D$104,"Revenue")))</f>
        <v/>
      </c>
      <c r="C21" s="34">
        <f>IF($A21="","",IF(SUMPRODUCT(--(Budget!$A$5:$A$104&gt;=$A21),--(Budget!$A$5:$A$104&lt;DATE(YEAR($A21),MONTH($A21)+1,1)),--(Budget!$D$5:$D$104="Cost"),--ISNUMBER(Budget!$H$5:$H$104))=0,"",SUMIFS(Budget!$H$5:$H$104,Budget!$A$5:$A$104,"&gt;="&amp;$A21,Budget!$A$5:$A$104,"&lt;"&amp;DATE(YEAR($A21),MONTH($A21)+1,1),Budget!$D$5:$D$104,"Cost")))</f>
        <v/>
      </c>
      <c r="D21" s="34">
        <f>IF($A21="","",IF(COUNT(B21:C21)=0,"",IF(B21="",0,B21)-IF(C21="",0,C21)))</f>
        <v/>
      </c>
      <c r="E21" s="34">
        <f>IF($A21="","",IF(SUMPRODUCT(--(Budget!$A$5:$A$104&gt;=$A21),--(Budget!$A$5:$A$104&lt;DATE(YEAR($A21),MONTH($A21)+1,1)),--(Budget!$D$5:$D$104="Revenue"),--ISNUMBER(Budget!$I$5:$I$104))=0,"",SUMIFS(Budget!$I$5:$I$104,Budget!$A$5:$A$104,"&gt;="&amp;$A21,Budget!$A$5:$A$104,"&lt;"&amp;DATE(YEAR($A21),MONTH($A21)+1,1),Budget!$D$5:$D$104,"Revenue")))</f>
        <v/>
      </c>
      <c r="F21" s="34">
        <f>IF($A21="","",IF(SUMPRODUCT(--(Budget!$A$5:$A$104&gt;=$A21),--(Budget!$A$5:$A$104&lt;DATE(YEAR($A21),MONTH($A21)+1,1)),--(Budget!$D$5:$D$104="Cost"),--ISNUMBER(Budget!$I$5:$I$104))=0,"",SUMIFS(Budget!$I$5:$I$104,Budget!$A$5:$A$104,"&gt;="&amp;$A21,Budget!$A$5:$A$104,"&lt;"&amp;DATE(YEAR($A21),MONTH($A21)+1,1),Budget!$D$5:$D$104,"Cost")))</f>
        <v/>
      </c>
      <c r="G21" s="34">
        <f>IF($A21="","",IF(COUNT(E21:F21)=0,"",IF(E21="",0,E21)-IF(F21="",0,F21)))</f>
        <v/>
      </c>
    </row>
    <row r="22">
      <c r="A22" s="31">
        <f>IF(Assumptions!$B$2="","",DATE(Assumptions!$B$2,9,1))</f>
        <v/>
      </c>
      <c r="B22" s="32">
        <f>IF($A22="","",IF(SUMPRODUCT(--(Budget!$A$5:$A$104&gt;=$A22),--(Budget!$A$5:$A$104&lt;DATE(YEAR($A22),MONTH($A22)+1,1)),--(Budget!$D$5:$D$104="Revenue"),--ISNUMBER(Budget!$H$5:$H$104))=0,"",SUMIFS(Budget!$H$5:$H$104,Budget!$A$5:$A$104,"&gt;="&amp;$A22,Budget!$A$5:$A$104,"&lt;"&amp;DATE(YEAR($A22),MONTH($A22)+1,1),Budget!$D$5:$D$104,"Revenue")))</f>
        <v/>
      </c>
      <c r="C22" s="32">
        <f>IF($A22="","",IF(SUMPRODUCT(--(Budget!$A$5:$A$104&gt;=$A22),--(Budget!$A$5:$A$104&lt;DATE(YEAR($A22),MONTH($A22)+1,1)),--(Budget!$D$5:$D$104="Cost"),--ISNUMBER(Budget!$H$5:$H$104))=0,"",SUMIFS(Budget!$H$5:$H$104,Budget!$A$5:$A$104,"&gt;="&amp;$A22,Budget!$A$5:$A$104,"&lt;"&amp;DATE(YEAR($A22),MONTH($A22)+1,1),Budget!$D$5:$D$104,"Cost")))</f>
        <v/>
      </c>
      <c r="D22" s="32">
        <f>IF($A22="","",IF(COUNT(B22:C22)=0,"",IF(B22="",0,B22)-IF(C22="",0,C22)))</f>
        <v/>
      </c>
      <c r="E22" s="32">
        <f>IF($A22="","",IF(SUMPRODUCT(--(Budget!$A$5:$A$104&gt;=$A22),--(Budget!$A$5:$A$104&lt;DATE(YEAR($A22),MONTH($A22)+1,1)),--(Budget!$D$5:$D$104="Revenue"),--ISNUMBER(Budget!$I$5:$I$104))=0,"",SUMIFS(Budget!$I$5:$I$104,Budget!$A$5:$A$104,"&gt;="&amp;$A22,Budget!$A$5:$A$104,"&lt;"&amp;DATE(YEAR($A22),MONTH($A22)+1,1),Budget!$D$5:$D$104,"Revenue")))</f>
        <v/>
      </c>
      <c r="F22" s="32">
        <f>IF($A22="","",IF(SUMPRODUCT(--(Budget!$A$5:$A$104&gt;=$A22),--(Budget!$A$5:$A$104&lt;DATE(YEAR($A22),MONTH($A22)+1,1)),--(Budget!$D$5:$D$104="Cost"),--ISNUMBER(Budget!$I$5:$I$104))=0,"",SUMIFS(Budget!$I$5:$I$104,Budget!$A$5:$A$104,"&gt;="&amp;$A22,Budget!$A$5:$A$104,"&lt;"&amp;DATE(YEAR($A22),MONTH($A22)+1,1),Budget!$D$5:$D$104,"Cost")))</f>
        <v/>
      </c>
      <c r="G22" s="32">
        <f>IF($A22="","",IF(COUNT(E22:F22)=0,"",IF(E22="",0,E22)-IF(F22="",0,F22)))</f>
        <v/>
      </c>
    </row>
    <row r="23">
      <c r="A23" s="33">
        <f>IF(Assumptions!$B$2="","",DATE(Assumptions!$B$2,10,1))</f>
        <v/>
      </c>
      <c r="B23" s="34">
        <f>IF($A23="","",IF(SUMPRODUCT(--(Budget!$A$5:$A$104&gt;=$A23),--(Budget!$A$5:$A$104&lt;DATE(YEAR($A23),MONTH($A23)+1,1)),--(Budget!$D$5:$D$104="Revenue"),--ISNUMBER(Budget!$H$5:$H$104))=0,"",SUMIFS(Budget!$H$5:$H$104,Budget!$A$5:$A$104,"&gt;="&amp;$A23,Budget!$A$5:$A$104,"&lt;"&amp;DATE(YEAR($A23),MONTH($A23)+1,1),Budget!$D$5:$D$104,"Revenue")))</f>
        <v/>
      </c>
      <c r="C23" s="34">
        <f>IF($A23="","",IF(SUMPRODUCT(--(Budget!$A$5:$A$104&gt;=$A23),--(Budget!$A$5:$A$104&lt;DATE(YEAR($A23),MONTH($A23)+1,1)),--(Budget!$D$5:$D$104="Cost"),--ISNUMBER(Budget!$H$5:$H$104))=0,"",SUMIFS(Budget!$H$5:$H$104,Budget!$A$5:$A$104,"&gt;="&amp;$A23,Budget!$A$5:$A$104,"&lt;"&amp;DATE(YEAR($A23),MONTH($A23)+1,1),Budget!$D$5:$D$104,"Cost")))</f>
        <v/>
      </c>
      <c r="D23" s="34">
        <f>IF($A23="","",IF(COUNT(B23:C23)=0,"",IF(B23="",0,B23)-IF(C23="",0,C23)))</f>
        <v/>
      </c>
      <c r="E23" s="34">
        <f>IF($A23="","",IF(SUMPRODUCT(--(Budget!$A$5:$A$104&gt;=$A23),--(Budget!$A$5:$A$104&lt;DATE(YEAR($A23),MONTH($A23)+1,1)),--(Budget!$D$5:$D$104="Revenue"),--ISNUMBER(Budget!$I$5:$I$104))=0,"",SUMIFS(Budget!$I$5:$I$104,Budget!$A$5:$A$104,"&gt;="&amp;$A23,Budget!$A$5:$A$104,"&lt;"&amp;DATE(YEAR($A23),MONTH($A23)+1,1),Budget!$D$5:$D$104,"Revenue")))</f>
        <v/>
      </c>
      <c r="F23" s="34">
        <f>IF($A23="","",IF(SUMPRODUCT(--(Budget!$A$5:$A$104&gt;=$A23),--(Budget!$A$5:$A$104&lt;DATE(YEAR($A23),MONTH($A23)+1,1)),--(Budget!$D$5:$D$104="Cost"),--ISNUMBER(Budget!$I$5:$I$104))=0,"",SUMIFS(Budget!$I$5:$I$104,Budget!$A$5:$A$104,"&gt;="&amp;$A23,Budget!$A$5:$A$104,"&lt;"&amp;DATE(YEAR($A23),MONTH($A23)+1,1),Budget!$D$5:$D$104,"Cost")))</f>
        <v/>
      </c>
      <c r="G23" s="34">
        <f>IF($A23="","",IF(COUNT(E23:F23)=0,"",IF(E23="",0,E23)-IF(F23="",0,F23)))</f>
        <v/>
      </c>
    </row>
    <row r="24">
      <c r="A24" s="31">
        <f>IF(Assumptions!$B$2="","",DATE(Assumptions!$B$2,11,1))</f>
        <v/>
      </c>
      <c r="B24" s="32">
        <f>IF($A24="","",IF(SUMPRODUCT(--(Budget!$A$5:$A$104&gt;=$A24),--(Budget!$A$5:$A$104&lt;DATE(YEAR($A24),MONTH($A24)+1,1)),--(Budget!$D$5:$D$104="Revenue"),--ISNUMBER(Budget!$H$5:$H$104))=0,"",SUMIFS(Budget!$H$5:$H$104,Budget!$A$5:$A$104,"&gt;="&amp;$A24,Budget!$A$5:$A$104,"&lt;"&amp;DATE(YEAR($A24),MONTH($A24)+1,1),Budget!$D$5:$D$104,"Revenue")))</f>
        <v/>
      </c>
      <c r="C24" s="32">
        <f>IF($A24="","",IF(SUMPRODUCT(--(Budget!$A$5:$A$104&gt;=$A24),--(Budget!$A$5:$A$104&lt;DATE(YEAR($A24),MONTH($A24)+1,1)),--(Budget!$D$5:$D$104="Cost"),--ISNUMBER(Budget!$H$5:$H$104))=0,"",SUMIFS(Budget!$H$5:$H$104,Budget!$A$5:$A$104,"&gt;="&amp;$A24,Budget!$A$5:$A$104,"&lt;"&amp;DATE(YEAR($A24),MONTH($A24)+1,1),Budget!$D$5:$D$104,"Cost")))</f>
        <v/>
      </c>
      <c r="D24" s="32">
        <f>IF($A24="","",IF(COUNT(B24:C24)=0,"",IF(B24="",0,B24)-IF(C24="",0,C24)))</f>
        <v/>
      </c>
      <c r="E24" s="32">
        <f>IF($A24="","",IF(SUMPRODUCT(--(Budget!$A$5:$A$104&gt;=$A24),--(Budget!$A$5:$A$104&lt;DATE(YEAR($A24),MONTH($A24)+1,1)),--(Budget!$D$5:$D$104="Revenue"),--ISNUMBER(Budget!$I$5:$I$104))=0,"",SUMIFS(Budget!$I$5:$I$104,Budget!$A$5:$A$104,"&gt;="&amp;$A24,Budget!$A$5:$A$104,"&lt;"&amp;DATE(YEAR($A24),MONTH($A24)+1,1),Budget!$D$5:$D$104,"Revenue")))</f>
        <v/>
      </c>
      <c r="F24" s="32">
        <f>IF($A24="","",IF(SUMPRODUCT(--(Budget!$A$5:$A$104&gt;=$A24),--(Budget!$A$5:$A$104&lt;DATE(YEAR($A24),MONTH($A24)+1,1)),--(Budget!$D$5:$D$104="Cost"),--ISNUMBER(Budget!$I$5:$I$104))=0,"",SUMIFS(Budget!$I$5:$I$104,Budget!$A$5:$A$104,"&gt;="&amp;$A24,Budget!$A$5:$A$104,"&lt;"&amp;DATE(YEAR($A24),MONTH($A24)+1,1),Budget!$D$5:$D$104,"Cost")))</f>
        <v/>
      </c>
      <c r="G24" s="32">
        <f>IF($A24="","",IF(COUNT(E24:F24)=0,"",IF(E24="",0,E24)-IF(F24="",0,F24)))</f>
        <v/>
      </c>
    </row>
    <row r="25">
      <c r="A25" s="33">
        <f>IF(Assumptions!$B$2="","",DATE(Assumptions!$B$2,12,1))</f>
        <v/>
      </c>
      <c r="B25" s="34">
        <f>IF($A25="","",IF(SUMPRODUCT(--(Budget!$A$5:$A$104&gt;=$A25),--(Budget!$A$5:$A$104&lt;DATE(YEAR($A25),MONTH($A25)+1,1)),--(Budget!$D$5:$D$104="Revenue"),--ISNUMBER(Budget!$H$5:$H$104))=0,"",SUMIFS(Budget!$H$5:$H$104,Budget!$A$5:$A$104,"&gt;="&amp;$A25,Budget!$A$5:$A$104,"&lt;"&amp;DATE(YEAR($A25),MONTH($A25)+1,1),Budget!$D$5:$D$104,"Revenue")))</f>
        <v/>
      </c>
      <c r="C25" s="34">
        <f>IF($A25="","",IF(SUMPRODUCT(--(Budget!$A$5:$A$104&gt;=$A25),--(Budget!$A$5:$A$104&lt;DATE(YEAR($A25),MONTH($A25)+1,1)),--(Budget!$D$5:$D$104="Cost"),--ISNUMBER(Budget!$H$5:$H$104))=0,"",SUMIFS(Budget!$H$5:$H$104,Budget!$A$5:$A$104,"&gt;="&amp;$A25,Budget!$A$5:$A$104,"&lt;"&amp;DATE(YEAR($A25),MONTH($A25)+1,1),Budget!$D$5:$D$104,"Cost")))</f>
        <v/>
      </c>
      <c r="D25" s="34">
        <f>IF($A25="","",IF(COUNT(B25:C25)=0,"",IF(B25="",0,B25)-IF(C25="",0,C25)))</f>
        <v/>
      </c>
      <c r="E25" s="34">
        <f>IF($A25="","",IF(SUMPRODUCT(--(Budget!$A$5:$A$104&gt;=$A25),--(Budget!$A$5:$A$104&lt;DATE(YEAR($A25),MONTH($A25)+1,1)),--(Budget!$D$5:$D$104="Revenue"),--ISNUMBER(Budget!$I$5:$I$104))=0,"",SUMIFS(Budget!$I$5:$I$104,Budget!$A$5:$A$104,"&gt;="&amp;$A25,Budget!$A$5:$A$104,"&lt;"&amp;DATE(YEAR($A25),MONTH($A25)+1,1),Budget!$D$5:$D$104,"Revenue")))</f>
        <v/>
      </c>
      <c r="F25" s="34">
        <f>IF($A25="","",IF(SUMPRODUCT(--(Budget!$A$5:$A$104&gt;=$A25),--(Budget!$A$5:$A$104&lt;DATE(YEAR($A25),MONTH($A25)+1,1)),--(Budget!$D$5:$D$104="Cost"),--ISNUMBER(Budget!$I$5:$I$104))=0,"",SUMIFS(Budget!$I$5:$I$104,Budget!$A$5:$A$104,"&gt;="&amp;$A25,Budget!$A$5:$A$104,"&lt;"&amp;DATE(YEAR($A25),MONTH($A25)+1,1),Budget!$D$5:$D$104,"Cost")))</f>
        <v/>
      </c>
      <c r="G25" s="34">
        <f>IF($A25="","",IF(COUNT(E25:F25)=0,"",IF(E25="",0,E25)-IF(F25="",0,F25)))</f>
        <v/>
      </c>
    </row>
  </sheetData>
  <mergeCells count="1">
    <mergeCell ref="A1:P1"/>
  </mergeCells>
  <conditionalFormatting sqref="C4:D4">
    <cfRule type="expression" priority="1" dxfId="0">
      <formula>AND(ISNUMBER(C4),C4&gt;=0)</formula>
    </cfRule>
    <cfRule type="expression" priority="2" dxfId="1">
      <formula>AND(ISNUMBER(C4),C4&lt;0)</formula>
    </cfRule>
  </conditionalFormatting>
  <conditionalFormatting sqref="C7:D7">
    <cfRule type="expression" priority="3" dxfId="0">
      <formula>AND(ISNUMBER(C7),C7&gt;=0)</formula>
    </cfRule>
    <cfRule type="expression" priority="4" dxfId="1">
      <formula>AND(ISNUMBER(C7),C7&lt;0)</formula>
    </cfRule>
  </conditionalFormatting>
  <conditionalFormatting sqref="D14:D25">
    <cfRule type="expression" priority="5" dxfId="1">
      <formula>AND(ISNUMBER(D14),D14&lt;0)</formula>
    </cfRule>
    <cfRule type="expression" priority="6" dxfId="0">
      <formula>AND(ISNUMBER(D14),D14&gt;=0)</formula>
    </cfRule>
  </conditionalFormatting>
  <conditionalFormatting sqref="G14:G25">
    <cfRule type="expression" priority="7" dxfId="1">
      <formula>AND(ISNUMBER(G14),G14&lt;0)</formula>
    </cfRule>
    <cfRule type="expression" priority="8" dxfId="0">
      <formula>AND(ISNUMBER(G14),G14&gt;=0)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31" customWidth="1" min="3" max="3"/>
    <col width="12" customWidth="1" min="4" max="4"/>
    <col width="14" customWidth="1" min="5" max="5"/>
    <col width="12" customWidth="1" min="6" max="6"/>
    <col width="15" customWidth="1" min="7" max="7"/>
    <col width="16" customWidth="1" min="8" max="8"/>
    <col width="16" customWidth="1" min="9" max="9"/>
    <col width="18" customWidth="1" min="10" max="10"/>
    <col width="14" customWidth="1" min="11" max="11"/>
    <col width="40" customWidth="1" min="12" max="12"/>
  </cols>
  <sheetData>
    <row r="1" ht="30" customHeight="1">
      <c r="A1" s="1" t="inlineStr">
        <is>
          <t>Annual Landscaping Budget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8" t="n"/>
    </row>
    <row r="2">
      <c r="A2" s="2" t="inlineStr">
        <is>
          <t>Yellow cells are editable. All example records, names, properties, and transactions are fictional.</t>
        </is>
      </c>
    </row>
    <row r="3">
      <c r="A3" s="2" t="inlineStr">
        <is>
          <t>Planning rates come from Assumptions. Enter actual amounts as positive values when they are available.</t>
        </is>
      </c>
    </row>
    <row r="4" ht="34" customHeight="1">
      <c r="A4" s="7" t="inlineStr">
        <is>
          <t>Plan Date</t>
        </is>
      </c>
      <c r="B4" s="7" t="inlineStr">
        <is>
          <t>Customer / Property</t>
        </is>
      </c>
      <c r="C4" s="7" t="inlineStr">
        <is>
          <t>Budget Category</t>
        </is>
      </c>
      <c r="D4" s="7" t="inlineStr">
        <is>
          <t>Line Type</t>
        </is>
      </c>
      <c r="E4" s="7" t="inlineStr">
        <is>
          <t>Unit</t>
        </is>
      </c>
      <c r="F4" s="7" t="inlineStr">
        <is>
          <t>Quantity</t>
        </is>
      </c>
      <c r="G4" s="7" t="inlineStr">
        <is>
          <t>Planning Rate</t>
        </is>
      </c>
      <c r="H4" s="7" t="inlineStr">
        <is>
          <t>Budget Amount</t>
        </is>
      </c>
      <c r="I4" s="7" t="inlineStr">
        <is>
          <t>Actual Amount</t>
        </is>
      </c>
      <c r="J4" s="7" t="inlineStr">
        <is>
          <t>Favorable Variance</t>
        </is>
      </c>
      <c r="K4" s="7" t="inlineStr">
        <is>
          <t>Status</t>
        </is>
      </c>
      <c r="L4" s="7" t="inlineStr">
        <is>
          <t>Notes</t>
        </is>
      </c>
    </row>
    <row r="5">
      <c r="A5" s="35" t="n">
        <v>46388</v>
      </c>
      <c r="B5" s="13" t="inlineStr">
        <is>
          <t>Fictional Cedar Kite Commons</t>
        </is>
      </c>
      <c r="C5" s="13" t="inlineStr">
        <is>
          <t>Seasonal Cleanup Revenue</t>
        </is>
      </c>
      <c r="D5" s="14">
        <f>IF(C5="","",IFERROR(VLOOKUP(C5,Assumptions!$A$7:$D$18,2,FALSE),""))</f>
        <v/>
      </c>
      <c r="E5" s="14">
        <f>IF(C5="","",IFERROR(VLOOKUP(C5,Assumptions!$A$7:$D$18,3,FALSE),""))</f>
        <v/>
      </c>
      <c r="F5" s="15" t="n">
        <v>2</v>
      </c>
      <c r="G5" s="32">
        <f>IF(C5="","",IFERROR(VLOOKUP(C5,Assumptions!$A$7:$D$18,4,FALSE),""))</f>
        <v/>
      </c>
      <c r="H5" s="32">
        <f>IF(OR(C5="",F5="",G5=""),"",F5*G5)</f>
        <v/>
      </c>
      <c r="I5" s="36" t="n">
        <v>2650</v>
      </c>
      <c r="J5" s="32">
        <f>IF(OR(D5="",H5="",I5=""),"",IF(D5="Revenue",I5-H5,H5-I5))</f>
        <v/>
      </c>
      <c r="K5" s="17" t="inlineStr">
        <is>
          <t>Complete</t>
        </is>
      </c>
      <c r="L5" s="13" t="inlineStr">
        <is>
          <t>Fictional annual kickoff cleanup.</t>
        </is>
      </c>
    </row>
    <row r="6">
      <c r="A6" s="35" t="n">
        <v>46430</v>
      </c>
      <c r="B6" s="13" t="inlineStr">
        <is>
          <t>Sample Northstar Garden Court</t>
        </is>
      </c>
      <c r="C6" s="13" t="inlineStr">
        <is>
          <t>Bed Care Revenue</t>
        </is>
      </c>
      <c r="D6" s="18">
        <f>IF(C6="","",IFERROR(VLOOKUP(C6,Assumptions!$A$7:$D$18,2,FALSE),""))</f>
        <v/>
      </c>
      <c r="E6" s="18">
        <f>IF(C6="","",IFERROR(VLOOKUP(C6,Assumptions!$A$7:$D$18,3,FALSE),""))</f>
        <v/>
      </c>
      <c r="F6" s="15" t="n">
        <v>24</v>
      </c>
      <c r="G6" s="34">
        <f>IF(C6="","",IFERROR(VLOOKUP(C6,Assumptions!$A$7:$D$18,4,FALSE),""))</f>
        <v/>
      </c>
      <c r="H6" s="34">
        <f>IF(OR(C6="",F6="",G6=""),"",F6*G6)</f>
        <v/>
      </c>
      <c r="I6" s="36" t="n">
        <v>1800</v>
      </c>
      <c r="J6" s="34">
        <f>IF(OR(D6="",H6="",I6=""),"",IF(D6="Revenue",I6-H6,H6-I6))</f>
        <v/>
      </c>
      <c r="K6" s="17" t="inlineStr">
        <is>
          <t>Complete</t>
        </is>
      </c>
      <c r="L6" s="13" t="inlineStr">
        <is>
          <t>Fictional winter bed care work.</t>
        </is>
      </c>
    </row>
    <row r="7">
      <c r="A7" s="35" t="n">
        <v>46464</v>
      </c>
      <c r="B7" s="13" t="inlineStr">
        <is>
          <t>Demo Prairie Lantern Offices</t>
        </is>
      </c>
      <c r="C7" s="13" t="inlineStr">
        <is>
          <t>Field Labor Cost</t>
        </is>
      </c>
      <c r="D7" s="14">
        <f>IF(C7="","",IFERROR(VLOOKUP(C7,Assumptions!$A$7:$D$18,2,FALSE),""))</f>
        <v/>
      </c>
      <c r="E7" s="14">
        <f>IF(C7="","",IFERROR(VLOOKUP(C7,Assumptions!$A$7:$D$18,3,FALSE),""))</f>
        <v/>
      </c>
      <c r="F7" s="15" t="n">
        <v>120</v>
      </c>
      <c r="G7" s="32">
        <f>IF(C7="","",IFERROR(VLOOKUP(C7,Assumptions!$A$7:$D$18,4,FALSE),""))</f>
        <v/>
      </c>
      <c r="H7" s="32">
        <f>IF(OR(C7="",F7="",G7=""),"",F7*G7)</f>
        <v/>
      </c>
      <c r="I7" s="36" t="n">
        <v>3600</v>
      </c>
      <c r="J7" s="32">
        <f>IF(OR(D7="",H7="",I7=""),"",IF(D7="Revenue",I7-H7,H7-I7))</f>
        <v/>
      </c>
      <c r="K7" s="17" t="inlineStr">
        <is>
          <t>Complete</t>
        </is>
      </c>
      <c r="L7" s="13" t="inlineStr">
        <is>
          <t>Fictional crew labor cost entry.</t>
        </is>
      </c>
    </row>
    <row r="8">
      <c r="A8" s="35" t="n">
        <v>46486</v>
      </c>
      <c r="B8" s="13" t="inlineStr">
        <is>
          <t>Example Silver Acorn Residence</t>
        </is>
      </c>
      <c r="C8" s="13" t="inlineStr">
        <is>
          <t>Mowing Revenue</t>
        </is>
      </c>
      <c r="D8" s="18">
        <f>IF(C8="","",IFERROR(VLOOKUP(C8,Assumptions!$A$7:$D$18,2,FALSE),""))</f>
        <v/>
      </c>
      <c r="E8" s="18">
        <f>IF(C8="","",IFERROR(VLOOKUP(C8,Assumptions!$A$7:$D$18,3,FALSE),""))</f>
        <v/>
      </c>
      <c r="F8" s="15" t="n">
        <v>18</v>
      </c>
      <c r="G8" s="34">
        <f>IF(C8="","",IFERROR(VLOOKUP(C8,Assumptions!$A$7:$D$18,4,FALSE),""))</f>
        <v/>
      </c>
      <c r="H8" s="34">
        <f>IF(OR(C8="",F8="",G8=""),"",F8*G8)</f>
        <v/>
      </c>
      <c r="I8" s="36" t="n">
        <v>3400</v>
      </c>
      <c r="J8" s="34">
        <f>IF(OR(D8="",H8="",I8=""),"",IF(D8="Revenue",I8-H8,H8-I8))</f>
        <v/>
      </c>
      <c r="K8" s="17" t="inlineStr">
        <is>
          <t>Complete</t>
        </is>
      </c>
      <c r="L8" s="13" t="inlineStr">
        <is>
          <t>Fictional spring mowing schedule.</t>
        </is>
      </c>
    </row>
    <row r="9">
      <c r="A9" s="35" t="n">
        <v>46528</v>
      </c>
      <c r="B9" s="13" t="inlineStr">
        <is>
          <t>Fictional Copper Finch Campus</t>
        </is>
      </c>
      <c r="C9" s="13" t="inlineStr">
        <is>
          <t>Fuel Cost</t>
        </is>
      </c>
      <c r="D9" s="14">
        <f>IF(C9="","",IFERROR(VLOOKUP(C9,Assumptions!$A$7:$D$18,2,FALSE),""))</f>
        <v/>
      </c>
      <c r="E9" s="14">
        <f>IF(C9="","",IFERROR(VLOOKUP(C9,Assumptions!$A$7:$D$18,3,FALSE),""))</f>
        <v/>
      </c>
      <c r="F9" s="15" t="n">
        <v>220</v>
      </c>
      <c r="G9" s="32">
        <f>IF(C9="","",IFERROR(VLOOKUP(C9,Assumptions!$A$7:$D$18,4,FALSE),""))</f>
        <v/>
      </c>
      <c r="H9" s="32">
        <f>IF(OR(C9="",F9="",G9=""),"",F9*G9)</f>
        <v/>
      </c>
      <c r="I9" s="36" t="n">
        <v>990</v>
      </c>
      <c r="J9" s="32">
        <f>IF(OR(D9="",H9="",I9=""),"",IF(D9="Revenue",I9-H9,H9-I9))</f>
        <v/>
      </c>
      <c r="K9" s="17" t="inlineStr">
        <is>
          <t>Complete</t>
        </is>
      </c>
      <c r="L9" s="13" t="inlineStr">
        <is>
          <t>Fictional operating fuel entry.</t>
        </is>
      </c>
    </row>
    <row r="10">
      <c r="A10" s="35" t="n">
        <v>46552</v>
      </c>
      <c r="B10" s="13" t="inlineStr">
        <is>
          <t>Sample Blue Arbor Courtyard</t>
        </is>
      </c>
      <c r="C10" s="13" t="inlineStr">
        <is>
          <t>Landscape Enhancement Revenue</t>
        </is>
      </c>
      <c r="D10" s="18">
        <f>IF(C10="","",IFERROR(VLOOKUP(C10,Assumptions!$A$7:$D$18,2,FALSE),""))</f>
        <v/>
      </c>
      <c r="E10" s="18">
        <f>IF(C10="","",IFERROR(VLOOKUP(C10,Assumptions!$A$7:$D$18,3,FALSE),""))</f>
        <v/>
      </c>
      <c r="F10" s="15" t="n">
        <v>2</v>
      </c>
      <c r="G10" s="34">
        <f>IF(C10="","",IFERROR(VLOOKUP(C10,Assumptions!$A$7:$D$18,4,FALSE),""))</f>
        <v/>
      </c>
      <c r="H10" s="34">
        <f>IF(OR(C10="",F10="",G10=""),"",F10*G10)</f>
        <v/>
      </c>
      <c r="I10" s="36" t="n">
        <v>6200</v>
      </c>
      <c r="J10" s="34">
        <f>IF(OR(D10="",H10="",I10=""),"",IF(D10="Revenue",I10-H10,H10-I10))</f>
        <v/>
      </c>
      <c r="K10" s="17" t="inlineStr">
        <is>
          <t>Complete</t>
        </is>
      </c>
      <c r="L10" s="13" t="inlineStr">
        <is>
          <t>Fictional courtyard enhancement work.</t>
        </is>
      </c>
    </row>
    <row r="11">
      <c r="A11" s="35" t="n">
        <v>46591</v>
      </c>
      <c r="B11" s="13" t="inlineStr">
        <is>
          <t>Demo Juniper Moon Apartments</t>
        </is>
      </c>
      <c r="C11" s="13" t="inlineStr">
        <is>
          <t>Equipment Cost</t>
        </is>
      </c>
      <c r="D11" s="14">
        <f>IF(C11="","",IFERROR(VLOOKUP(C11,Assumptions!$A$7:$D$18,2,FALSE),""))</f>
        <v/>
      </c>
      <c r="E11" s="14">
        <f>IF(C11="","",IFERROR(VLOOKUP(C11,Assumptions!$A$7:$D$18,3,FALSE),""))</f>
        <v/>
      </c>
      <c r="F11" s="15" t="n">
        <v>75</v>
      </c>
      <c r="G11" s="32">
        <f>IF(C11="","",IFERROR(VLOOKUP(C11,Assumptions!$A$7:$D$18,4,FALSE),""))</f>
        <v/>
      </c>
      <c r="H11" s="32">
        <f>IF(OR(C11="",F11="",G11=""),"",F11*G11)</f>
        <v/>
      </c>
      <c r="I11" s="36" t="n">
        <v>1750</v>
      </c>
      <c r="J11" s="32">
        <f>IF(OR(D11="",H11="",I11=""),"",IF(D11="Revenue",I11-H11,H11-I11))</f>
        <v/>
      </c>
      <c r="K11" s="17" t="inlineStr">
        <is>
          <t>In Progress</t>
        </is>
      </c>
      <c r="L11" s="13" t="inlineStr">
        <is>
          <t>Fictional equipment operating entry.</t>
        </is>
      </c>
    </row>
    <row r="12">
      <c r="A12" s="35" t="n">
        <v>46615</v>
      </c>
      <c r="B12" s="13" t="inlineStr">
        <is>
          <t>Example Golden Fern Retail Center</t>
        </is>
      </c>
      <c r="C12" s="13" t="inlineStr">
        <is>
          <t>Materials Cost</t>
        </is>
      </c>
      <c r="D12" s="18">
        <f>IF(C12="","",IFERROR(VLOOKUP(C12,Assumptions!$A$7:$D$18,2,FALSE),""))</f>
        <v/>
      </c>
      <c r="E12" s="18">
        <f>IF(C12="","",IFERROR(VLOOKUP(C12,Assumptions!$A$7:$D$18,3,FALSE),""))</f>
        <v/>
      </c>
      <c r="F12" s="15" t="n">
        <v>40</v>
      </c>
      <c r="G12" s="34">
        <f>IF(C12="","",IFERROR(VLOOKUP(C12,Assumptions!$A$7:$D$18,4,FALSE),""))</f>
        <v/>
      </c>
      <c r="H12" s="34">
        <f>IF(OR(C12="",F12="",G12=""),"",F12*G12)</f>
        <v/>
      </c>
      <c r="I12" s="36" t="n"/>
      <c r="J12" s="34">
        <f>IF(OR(D12="",H12="",I12=""),"",IF(D12="Revenue",I12-H12,H12-I12))</f>
        <v/>
      </c>
      <c r="K12" s="17" t="inlineStr">
        <is>
          <t>Scheduled</t>
        </is>
      </c>
      <c r="L12" s="13" t="inlineStr">
        <is>
          <t>Fictional materials allowance.</t>
        </is>
      </c>
    </row>
    <row r="13">
      <c r="A13" s="35" t="n">
        <v>46641</v>
      </c>
      <c r="B13" s="13" t="inlineStr">
        <is>
          <t>Fictional Willow Compass Residence</t>
        </is>
      </c>
      <c r="C13" s="13" t="inlineStr">
        <is>
          <t>Tree &amp; Shrub Care Revenue</t>
        </is>
      </c>
      <c r="D13" s="14">
        <f>IF(C13="","",IFERROR(VLOOKUP(C13,Assumptions!$A$7:$D$18,2,FALSE),""))</f>
        <v/>
      </c>
      <c r="E13" s="14">
        <f>IF(C13="","",IFERROR(VLOOKUP(C13,Assumptions!$A$7:$D$18,3,FALSE),""))</f>
        <v/>
      </c>
      <c r="F13" s="15" t="n">
        <v>16</v>
      </c>
      <c r="G13" s="32">
        <f>IF(C13="","",IFERROR(VLOOKUP(C13,Assumptions!$A$7:$D$18,4,FALSE),""))</f>
        <v/>
      </c>
      <c r="H13" s="32">
        <f>IF(OR(C13="",F13="",G13=""),"",F13*G13)</f>
        <v/>
      </c>
      <c r="I13" s="36" t="n"/>
      <c r="J13" s="32">
        <f>IF(OR(D13="",H13="",I13=""),"",IF(D13="Revenue",I13-H13,H13-I13))</f>
        <v/>
      </c>
      <c r="K13" s="17" t="inlineStr">
        <is>
          <t>Planned</t>
        </is>
      </c>
      <c r="L13" s="13" t="inlineStr">
        <is>
          <t>Fictional tree and shrub service.</t>
        </is>
      </c>
    </row>
    <row r="14">
      <c r="A14" s="35" t="n">
        <v>46752</v>
      </c>
      <c r="B14" s="13" t="inlineStr">
        <is>
          <t>Sample Greenway Operations Yard</t>
        </is>
      </c>
      <c r="C14" s="13" t="inlineStr">
        <is>
          <t>Facility &amp; Overhead Cost</t>
        </is>
      </c>
      <c r="D14" s="18">
        <f>IF(C14="","",IFERROR(VLOOKUP(C14,Assumptions!$A$7:$D$18,2,FALSE),""))</f>
        <v/>
      </c>
      <c r="E14" s="18">
        <f>IF(C14="","",IFERROR(VLOOKUP(C14,Assumptions!$A$7:$D$18,3,FALSE),""))</f>
        <v/>
      </c>
      <c r="F14" s="15" t="n">
        <v>1</v>
      </c>
      <c r="G14" s="34">
        <f>IF(C14="","",IFERROR(VLOOKUP(C14,Assumptions!$A$7:$D$18,4,FALSE),""))</f>
        <v/>
      </c>
      <c r="H14" s="34">
        <f>IF(OR(C14="",F14="",G14=""),"",F14*G14)</f>
        <v/>
      </c>
      <c r="I14" s="36" t="n"/>
      <c r="J14" s="34">
        <f>IF(OR(D14="",H14="",I14=""),"",IF(D14="Revenue",I14-H14,H14-I14))</f>
        <v/>
      </c>
      <c r="K14" s="17" t="inlineStr">
        <is>
          <t>On Hold</t>
        </is>
      </c>
      <c r="L14" s="13" t="inlineStr">
        <is>
          <t>Fictional year-end overhead entry for review.</t>
        </is>
      </c>
    </row>
    <row r="15">
      <c r="A15" s="35" t="n"/>
      <c r="B15" s="13" t="n"/>
      <c r="C15" s="13" t="n"/>
      <c r="D15" s="14">
        <f>IF(C15="","",IFERROR(VLOOKUP(C15,Assumptions!$A$7:$D$18,2,FALSE),""))</f>
        <v/>
      </c>
      <c r="E15" s="14">
        <f>IF(C15="","",IFERROR(VLOOKUP(C15,Assumptions!$A$7:$D$18,3,FALSE),""))</f>
        <v/>
      </c>
      <c r="F15" s="15" t="n"/>
      <c r="G15" s="32">
        <f>IF(C15="","",IFERROR(VLOOKUP(C15,Assumptions!$A$7:$D$18,4,FALSE),""))</f>
        <v/>
      </c>
      <c r="H15" s="32">
        <f>IF(OR(C15="",F15="",G15=""),"",F15*G15)</f>
        <v/>
      </c>
      <c r="I15" s="36" t="n"/>
      <c r="J15" s="32">
        <f>IF(OR(D15="",H15="",I15=""),"",IF(D15="Revenue",I15-H15,H15-I15))</f>
        <v/>
      </c>
      <c r="K15" s="17" t="n"/>
      <c r="L15" s="13" t="n"/>
    </row>
    <row r="16">
      <c r="A16" s="35" t="n"/>
      <c r="B16" s="13" t="n"/>
      <c r="C16" s="13" t="n"/>
      <c r="D16" s="18">
        <f>IF(C16="","",IFERROR(VLOOKUP(C16,Assumptions!$A$7:$D$18,2,FALSE),""))</f>
        <v/>
      </c>
      <c r="E16" s="18">
        <f>IF(C16="","",IFERROR(VLOOKUP(C16,Assumptions!$A$7:$D$18,3,FALSE),""))</f>
        <v/>
      </c>
      <c r="F16" s="15" t="n"/>
      <c r="G16" s="34">
        <f>IF(C16="","",IFERROR(VLOOKUP(C16,Assumptions!$A$7:$D$18,4,FALSE),""))</f>
        <v/>
      </c>
      <c r="H16" s="34">
        <f>IF(OR(C16="",F16="",G16=""),"",F16*G16)</f>
        <v/>
      </c>
      <c r="I16" s="36" t="n"/>
      <c r="J16" s="34">
        <f>IF(OR(D16="",H16="",I16=""),"",IF(D16="Revenue",I16-H16,H16-I16))</f>
        <v/>
      </c>
      <c r="K16" s="17" t="n"/>
      <c r="L16" s="13" t="n"/>
    </row>
    <row r="17">
      <c r="A17" s="35" t="n"/>
      <c r="B17" s="13" t="n"/>
      <c r="C17" s="13" t="n"/>
      <c r="D17" s="14">
        <f>IF(C17="","",IFERROR(VLOOKUP(C17,Assumptions!$A$7:$D$18,2,FALSE),""))</f>
        <v/>
      </c>
      <c r="E17" s="14">
        <f>IF(C17="","",IFERROR(VLOOKUP(C17,Assumptions!$A$7:$D$18,3,FALSE),""))</f>
        <v/>
      </c>
      <c r="F17" s="15" t="n"/>
      <c r="G17" s="32">
        <f>IF(C17="","",IFERROR(VLOOKUP(C17,Assumptions!$A$7:$D$18,4,FALSE),""))</f>
        <v/>
      </c>
      <c r="H17" s="32">
        <f>IF(OR(C17="",F17="",G17=""),"",F17*G17)</f>
        <v/>
      </c>
      <c r="I17" s="36" t="n"/>
      <c r="J17" s="32">
        <f>IF(OR(D17="",H17="",I17=""),"",IF(D17="Revenue",I17-H17,H17-I17))</f>
        <v/>
      </c>
      <c r="K17" s="17" t="n"/>
      <c r="L17" s="13" t="n"/>
    </row>
    <row r="18">
      <c r="A18" s="35" t="n"/>
      <c r="B18" s="13" t="n"/>
      <c r="C18" s="13" t="n"/>
      <c r="D18" s="18">
        <f>IF(C18="","",IFERROR(VLOOKUP(C18,Assumptions!$A$7:$D$18,2,FALSE),""))</f>
        <v/>
      </c>
      <c r="E18" s="18">
        <f>IF(C18="","",IFERROR(VLOOKUP(C18,Assumptions!$A$7:$D$18,3,FALSE),""))</f>
        <v/>
      </c>
      <c r="F18" s="15" t="n"/>
      <c r="G18" s="34">
        <f>IF(C18="","",IFERROR(VLOOKUP(C18,Assumptions!$A$7:$D$18,4,FALSE),""))</f>
        <v/>
      </c>
      <c r="H18" s="34">
        <f>IF(OR(C18="",F18="",G18=""),"",F18*G18)</f>
        <v/>
      </c>
      <c r="I18" s="36" t="n"/>
      <c r="J18" s="34">
        <f>IF(OR(D18="",H18="",I18=""),"",IF(D18="Revenue",I18-H18,H18-I18))</f>
        <v/>
      </c>
      <c r="K18" s="17" t="n"/>
      <c r="L18" s="13" t="n"/>
    </row>
    <row r="19">
      <c r="A19" s="35" t="n"/>
      <c r="B19" s="13" t="n"/>
      <c r="C19" s="13" t="n"/>
      <c r="D19" s="14">
        <f>IF(C19="","",IFERROR(VLOOKUP(C19,Assumptions!$A$7:$D$18,2,FALSE),""))</f>
        <v/>
      </c>
      <c r="E19" s="14">
        <f>IF(C19="","",IFERROR(VLOOKUP(C19,Assumptions!$A$7:$D$18,3,FALSE),""))</f>
        <v/>
      </c>
      <c r="F19" s="15" t="n"/>
      <c r="G19" s="32">
        <f>IF(C19="","",IFERROR(VLOOKUP(C19,Assumptions!$A$7:$D$18,4,FALSE),""))</f>
        <v/>
      </c>
      <c r="H19" s="32">
        <f>IF(OR(C19="",F19="",G19=""),"",F19*G19)</f>
        <v/>
      </c>
      <c r="I19" s="36" t="n"/>
      <c r="J19" s="32">
        <f>IF(OR(D19="",H19="",I19=""),"",IF(D19="Revenue",I19-H19,H19-I19))</f>
        <v/>
      </c>
      <c r="K19" s="17" t="n"/>
      <c r="L19" s="13" t="n"/>
    </row>
    <row r="20">
      <c r="A20" s="35" t="n"/>
      <c r="B20" s="13" t="n"/>
      <c r="C20" s="13" t="n"/>
      <c r="D20" s="18">
        <f>IF(C20="","",IFERROR(VLOOKUP(C20,Assumptions!$A$7:$D$18,2,FALSE),""))</f>
        <v/>
      </c>
      <c r="E20" s="18">
        <f>IF(C20="","",IFERROR(VLOOKUP(C20,Assumptions!$A$7:$D$18,3,FALSE),""))</f>
        <v/>
      </c>
      <c r="F20" s="15" t="n"/>
      <c r="G20" s="34">
        <f>IF(C20="","",IFERROR(VLOOKUP(C20,Assumptions!$A$7:$D$18,4,FALSE),""))</f>
        <v/>
      </c>
      <c r="H20" s="34">
        <f>IF(OR(C20="",F20="",G20=""),"",F20*G20)</f>
        <v/>
      </c>
      <c r="I20" s="36" t="n"/>
      <c r="J20" s="34">
        <f>IF(OR(D20="",H20="",I20=""),"",IF(D20="Revenue",I20-H20,H20-I20))</f>
        <v/>
      </c>
      <c r="K20" s="17" t="n"/>
      <c r="L20" s="13" t="n"/>
    </row>
    <row r="21">
      <c r="A21" s="35" t="n"/>
      <c r="B21" s="13" t="n"/>
      <c r="C21" s="13" t="n"/>
      <c r="D21" s="14">
        <f>IF(C21="","",IFERROR(VLOOKUP(C21,Assumptions!$A$7:$D$18,2,FALSE),""))</f>
        <v/>
      </c>
      <c r="E21" s="14">
        <f>IF(C21="","",IFERROR(VLOOKUP(C21,Assumptions!$A$7:$D$18,3,FALSE),""))</f>
        <v/>
      </c>
      <c r="F21" s="15" t="n"/>
      <c r="G21" s="32">
        <f>IF(C21="","",IFERROR(VLOOKUP(C21,Assumptions!$A$7:$D$18,4,FALSE),""))</f>
        <v/>
      </c>
      <c r="H21" s="32">
        <f>IF(OR(C21="",F21="",G21=""),"",F21*G21)</f>
        <v/>
      </c>
      <c r="I21" s="36" t="n"/>
      <c r="J21" s="32">
        <f>IF(OR(D21="",H21="",I21=""),"",IF(D21="Revenue",I21-H21,H21-I21))</f>
        <v/>
      </c>
      <c r="K21" s="17" t="n"/>
      <c r="L21" s="13" t="n"/>
    </row>
    <row r="22">
      <c r="A22" s="35" t="n"/>
      <c r="B22" s="13" t="n"/>
      <c r="C22" s="13" t="n"/>
      <c r="D22" s="18">
        <f>IF(C22="","",IFERROR(VLOOKUP(C22,Assumptions!$A$7:$D$18,2,FALSE),""))</f>
        <v/>
      </c>
      <c r="E22" s="18">
        <f>IF(C22="","",IFERROR(VLOOKUP(C22,Assumptions!$A$7:$D$18,3,FALSE),""))</f>
        <v/>
      </c>
      <c r="F22" s="15" t="n"/>
      <c r="G22" s="34">
        <f>IF(C22="","",IFERROR(VLOOKUP(C22,Assumptions!$A$7:$D$18,4,FALSE),""))</f>
        <v/>
      </c>
      <c r="H22" s="34">
        <f>IF(OR(C22="",F22="",G22=""),"",F22*G22)</f>
        <v/>
      </c>
      <c r="I22" s="36" t="n"/>
      <c r="J22" s="34">
        <f>IF(OR(D22="",H22="",I22=""),"",IF(D22="Revenue",I22-H22,H22-I22))</f>
        <v/>
      </c>
      <c r="K22" s="17" t="n"/>
      <c r="L22" s="13" t="n"/>
    </row>
    <row r="23">
      <c r="A23" s="35" t="n"/>
      <c r="B23" s="13" t="n"/>
      <c r="C23" s="13" t="n"/>
      <c r="D23" s="14">
        <f>IF(C23="","",IFERROR(VLOOKUP(C23,Assumptions!$A$7:$D$18,2,FALSE),""))</f>
        <v/>
      </c>
      <c r="E23" s="14">
        <f>IF(C23="","",IFERROR(VLOOKUP(C23,Assumptions!$A$7:$D$18,3,FALSE),""))</f>
        <v/>
      </c>
      <c r="F23" s="15" t="n"/>
      <c r="G23" s="32">
        <f>IF(C23="","",IFERROR(VLOOKUP(C23,Assumptions!$A$7:$D$18,4,FALSE),""))</f>
        <v/>
      </c>
      <c r="H23" s="32">
        <f>IF(OR(C23="",F23="",G23=""),"",F23*G23)</f>
        <v/>
      </c>
      <c r="I23" s="36" t="n"/>
      <c r="J23" s="32">
        <f>IF(OR(D23="",H23="",I23=""),"",IF(D23="Revenue",I23-H23,H23-I23))</f>
        <v/>
      </c>
      <c r="K23" s="17" t="n"/>
      <c r="L23" s="13" t="n"/>
    </row>
    <row r="24">
      <c r="A24" s="35" t="n"/>
      <c r="B24" s="13" t="n"/>
      <c r="C24" s="13" t="n"/>
      <c r="D24" s="18">
        <f>IF(C24="","",IFERROR(VLOOKUP(C24,Assumptions!$A$7:$D$18,2,FALSE),""))</f>
        <v/>
      </c>
      <c r="E24" s="18">
        <f>IF(C24="","",IFERROR(VLOOKUP(C24,Assumptions!$A$7:$D$18,3,FALSE),""))</f>
        <v/>
      </c>
      <c r="F24" s="15" t="n"/>
      <c r="G24" s="34">
        <f>IF(C24="","",IFERROR(VLOOKUP(C24,Assumptions!$A$7:$D$18,4,FALSE),""))</f>
        <v/>
      </c>
      <c r="H24" s="34">
        <f>IF(OR(C24="",F24="",G24=""),"",F24*G24)</f>
        <v/>
      </c>
      <c r="I24" s="36" t="n"/>
      <c r="J24" s="34">
        <f>IF(OR(D24="",H24="",I24=""),"",IF(D24="Revenue",I24-H24,H24-I24))</f>
        <v/>
      </c>
      <c r="K24" s="17" t="n"/>
      <c r="L24" s="13" t="n"/>
    </row>
    <row r="25">
      <c r="A25" s="35" t="n"/>
      <c r="B25" s="13" t="n"/>
      <c r="C25" s="13" t="n"/>
      <c r="D25" s="14">
        <f>IF(C25="","",IFERROR(VLOOKUP(C25,Assumptions!$A$7:$D$18,2,FALSE),""))</f>
        <v/>
      </c>
      <c r="E25" s="14">
        <f>IF(C25="","",IFERROR(VLOOKUP(C25,Assumptions!$A$7:$D$18,3,FALSE),""))</f>
        <v/>
      </c>
      <c r="F25" s="15" t="n"/>
      <c r="G25" s="32">
        <f>IF(C25="","",IFERROR(VLOOKUP(C25,Assumptions!$A$7:$D$18,4,FALSE),""))</f>
        <v/>
      </c>
      <c r="H25" s="32">
        <f>IF(OR(C25="",F25="",G25=""),"",F25*G25)</f>
        <v/>
      </c>
      <c r="I25" s="36" t="n"/>
      <c r="J25" s="32">
        <f>IF(OR(D25="",H25="",I25=""),"",IF(D25="Revenue",I25-H25,H25-I25))</f>
        <v/>
      </c>
      <c r="K25" s="17" t="n"/>
      <c r="L25" s="13" t="n"/>
    </row>
    <row r="26">
      <c r="A26" s="35" t="n"/>
      <c r="B26" s="13" t="n"/>
      <c r="C26" s="13" t="n"/>
      <c r="D26" s="18">
        <f>IF(C26="","",IFERROR(VLOOKUP(C26,Assumptions!$A$7:$D$18,2,FALSE),""))</f>
        <v/>
      </c>
      <c r="E26" s="18">
        <f>IF(C26="","",IFERROR(VLOOKUP(C26,Assumptions!$A$7:$D$18,3,FALSE),""))</f>
        <v/>
      </c>
      <c r="F26" s="15" t="n"/>
      <c r="G26" s="34">
        <f>IF(C26="","",IFERROR(VLOOKUP(C26,Assumptions!$A$7:$D$18,4,FALSE),""))</f>
        <v/>
      </c>
      <c r="H26" s="34">
        <f>IF(OR(C26="",F26="",G26=""),"",F26*G26)</f>
        <v/>
      </c>
      <c r="I26" s="36" t="n"/>
      <c r="J26" s="34">
        <f>IF(OR(D26="",H26="",I26=""),"",IF(D26="Revenue",I26-H26,H26-I26))</f>
        <v/>
      </c>
      <c r="K26" s="17" t="n"/>
      <c r="L26" s="13" t="n"/>
    </row>
    <row r="27">
      <c r="A27" s="35" t="n"/>
      <c r="B27" s="13" t="n"/>
      <c r="C27" s="13" t="n"/>
      <c r="D27" s="14">
        <f>IF(C27="","",IFERROR(VLOOKUP(C27,Assumptions!$A$7:$D$18,2,FALSE),""))</f>
        <v/>
      </c>
      <c r="E27" s="14">
        <f>IF(C27="","",IFERROR(VLOOKUP(C27,Assumptions!$A$7:$D$18,3,FALSE),""))</f>
        <v/>
      </c>
      <c r="F27" s="15" t="n"/>
      <c r="G27" s="32">
        <f>IF(C27="","",IFERROR(VLOOKUP(C27,Assumptions!$A$7:$D$18,4,FALSE),""))</f>
        <v/>
      </c>
      <c r="H27" s="32">
        <f>IF(OR(C27="",F27="",G27=""),"",F27*G27)</f>
        <v/>
      </c>
      <c r="I27" s="36" t="n"/>
      <c r="J27" s="32">
        <f>IF(OR(D27="",H27="",I27=""),"",IF(D27="Revenue",I27-H27,H27-I27))</f>
        <v/>
      </c>
      <c r="K27" s="17" t="n"/>
      <c r="L27" s="13" t="n"/>
    </row>
    <row r="28">
      <c r="A28" s="35" t="n"/>
      <c r="B28" s="13" t="n"/>
      <c r="C28" s="13" t="n"/>
      <c r="D28" s="18">
        <f>IF(C28="","",IFERROR(VLOOKUP(C28,Assumptions!$A$7:$D$18,2,FALSE),""))</f>
        <v/>
      </c>
      <c r="E28" s="18">
        <f>IF(C28="","",IFERROR(VLOOKUP(C28,Assumptions!$A$7:$D$18,3,FALSE),""))</f>
        <v/>
      </c>
      <c r="F28" s="15" t="n"/>
      <c r="G28" s="34">
        <f>IF(C28="","",IFERROR(VLOOKUP(C28,Assumptions!$A$7:$D$18,4,FALSE),""))</f>
        <v/>
      </c>
      <c r="H28" s="34">
        <f>IF(OR(C28="",F28="",G28=""),"",F28*G28)</f>
        <v/>
      </c>
      <c r="I28" s="36" t="n"/>
      <c r="J28" s="34">
        <f>IF(OR(D28="",H28="",I28=""),"",IF(D28="Revenue",I28-H28,H28-I28))</f>
        <v/>
      </c>
      <c r="K28" s="17" t="n"/>
      <c r="L28" s="13" t="n"/>
    </row>
    <row r="29">
      <c r="A29" s="35" t="n"/>
      <c r="B29" s="13" t="n"/>
      <c r="C29" s="13" t="n"/>
      <c r="D29" s="14">
        <f>IF(C29="","",IFERROR(VLOOKUP(C29,Assumptions!$A$7:$D$18,2,FALSE),""))</f>
        <v/>
      </c>
      <c r="E29" s="14">
        <f>IF(C29="","",IFERROR(VLOOKUP(C29,Assumptions!$A$7:$D$18,3,FALSE),""))</f>
        <v/>
      </c>
      <c r="F29" s="15" t="n"/>
      <c r="G29" s="32">
        <f>IF(C29="","",IFERROR(VLOOKUP(C29,Assumptions!$A$7:$D$18,4,FALSE),""))</f>
        <v/>
      </c>
      <c r="H29" s="32">
        <f>IF(OR(C29="",F29="",G29=""),"",F29*G29)</f>
        <v/>
      </c>
      <c r="I29" s="36" t="n"/>
      <c r="J29" s="32">
        <f>IF(OR(D29="",H29="",I29=""),"",IF(D29="Revenue",I29-H29,H29-I29))</f>
        <v/>
      </c>
      <c r="K29" s="17" t="n"/>
      <c r="L29" s="13" t="n"/>
    </row>
    <row r="30">
      <c r="A30" s="35" t="n"/>
      <c r="B30" s="13" t="n"/>
      <c r="C30" s="13" t="n"/>
      <c r="D30" s="18">
        <f>IF(C30="","",IFERROR(VLOOKUP(C30,Assumptions!$A$7:$D$18,2,FALSE),""))</f>
        <v/>
      </c>
      <c r="E30" s="18">
        <f>IF(C30="","",IFERROR(VLOOKUP(C30,Assumptions!$A$7:$D$18,3,FALSE),""))</f>
        <v/>
      </c>
      <c r="F30" s="15" t="n"/>
      <c r="G30" s="34">
        <f>IF(C30="","",IFERROR(VLOOKUP(C30,Assumptions!$A$7:$D$18,4,FALSE),""))</f>
        <v/>
      </c>
      <c r="H30" s="34">
        <f>IF(OR(C30="",F30="",G30=""),"",F30*G30)</f>
        <v/>
      </c>
      <c r="I30" s="36" t="n"/>
      <c r="J30" s="34">
        <f>IF(OR(D30="",H30="",I30=""),"",IF(D30="Revenue",I30-H30,H30-I30))</f>
        <v/>
      </c>
      <c r="K30" s="17" t="n"/>
      <c r="L30" s="13" t="n"/>
    </row>
    <row r="31">
      <c r="A31" s="35" t="n"/>
      <c r="B31" s="13" t="n"/>
      <c r="C31" s="13" t="n"/>
      <c r="D31" s="14">
        <f>IF(C31="","",IFERROR(VLOOKUP(C31,Assumptions!$A$7:$D$18,2,FALSE),""))</f>
        <v/>
      </c>
      <c r="E31" s="14">
        <f>IF(C31="","",IFERROR(VLOOKUP(C31,Assumptions!$A$7:$D$18,3,FALSE),""))</f>
        <v/>
      </c>
      <c r="F31" s="15" t="n"/>
      <c r="G31" s="32">
        <f>IF(C31="","",IFERROR(VLOOKUP(C31,Assumptions!$A$7:$D$18,4,FALSE),""))</f>
        <v/>
      </c>
      <c r="H31" s="32">
        <f>IF(OR(C31="",F31="",G31=""),"",F31*G31)</f>
        <v/>
      </c>
      <c r="I31" s="36" t="n"/>
      <c r="J31" s="32">
        <f>IF(OR(D31="",H31="",I31=""),"",IF(D31="Revenue",I31-H31,H31-I31))</f>
        <v/>
      </c>
      <c r="K31" s="17" t="n"/>
      <c r="L31" s="13" t="n"/>
    </row>
    <row r="32">
      <c r="A32" s="35" t="n"/>
      <c r="B32" s="13" t="n"/>
      <c r="C32" s="13" t="n"/>
      <c r="D32" s="18">
        <f>IF(C32="","",IFERROR(VLOOKUP(C32,Assumptions!$A$7:$D$18,2,FALSE),""))</f>
        <v/>
      </c>
      <c r="E32" s="18">
        <f>IF(C32="","",IFERROR(VLOOKUP(C32,Assumptions!$A$7:$D$18,3,FALSE),""))</f>
        <v/>
      </c>
      <c r="F32" s="15" t="n"/>
      <c r="G32" s="34">
        <f>IF(C32="","",IFERROR(VLOOKUP(C32,Assumptions!$A$7:$D$18,4,FALSE),""))</f>
        <v/>
      </c>
      <c r="H32" s="34">
        <f>IF(OR(C32="",F32="",G32=""),"",F32*G32)</f>
        <v/>
      </c>
      <c r="I32" s="36" t="n"/>
      <c r="J32" s="34">
        <f>IF(OR(D32="",H32="",I32=""),"",IF(D32="Revenue",I32-H32,H32-I32))</f>
        <v/>
      </c>
      <c r="K32" s="17" t="n"/>
      <c r="L32" s="13" t="n"/>
    </row>
    <row r="33">
      <c r="A33" s="35" t="n"/>
      <c r="B33" s="13" t="n"/>
      <c r="C33" s="13" t="n"/>
      <c r="D33" s="14">
        <f>IF(C33="","",IFERROR(VLOOKUP(C33,Assumptions!$A$7:$D$18,2,FALSE),""))</f>
        <v/>
      </c>
      <c r="E33" s="14">
        <f>IF(C33="","",IFERROR(VLOOKUP(C33,Assumptions!$A$7:$D$18,3,FALSE),""))</f>
        <v/>
      </c>
      <c r="F33" s="15" t="n"/>
      <c r="G33" s="32">
        <f>IF(C33="","",IFERROR(VLOOKUP(C33,Assumptions!$A$7:$D$18,4,FALSE),""))</f>
        <v/>
      </c>
      <c r="H33" s="32">
        <f>IF(OR(C33="",F33="",G33=""),"",F33*G33)</f>
        <v/>
      </c>
      <c r="I33" s="36" t="n"/>
      <c r="J33" s="32">
        <f>IF(OR(D33="",H33="",I33=""),"",IF(D33="Revenue",I33-H33,H33-I33))</f>
        <v/>
      </c>
      <c r="K33" s="17" t="n"/>
      <c r="L33" s="13" t="n"/>
    </row>
    <row r="34">
      <c r="A34" s="35" t="n"/>
      <c r="B34" s="13" t="n"/>
      <c r="C34" s="13" t="n"/>
      <c r="D34" s="18">
        <f>IF(C34="","",IFERROR(VLOOKUP(C34,Assumptions!$A$7:$D$18,2,FALSE),""))</f>
        <v/>
      </c>
      <c r="E34" s="18">
        <f>IF(C34="","",IFERROR(VLOOKUP(C34,Assumptions!$A$7:$D$18,3,FALSE),""))</f>
        <v/>
      </c>
      <c r="F34" s="15" t="n"/>
      <c r="G34" s="34">
        <f>IF(C34="","",IFERROR(VLOOKUP(C34,Assumptions!$A$7:$D$18,4,FALSE),""))</f>
        <v/>
      </c>
      <c r="H34" s="34">
        <f>IF(OR(C34="",F34="",G34=""),"",F34*G34)</f>
        <v/>
      </c>
      <c r="I34" s="36" t="n"/>
      <c r="J34" s="34">
        <f>IF(OR(D34="",H34="",I34=""),"",IF(D34="Revenue",I34-H34,H34-I34))</f>
        <v/>
      </c>
      <c r="K34" s="17" t="n"/>
      <c r="L34" s="13" t="n"/>
    </row>
    <row r="35">
      <c r="A35" s="35" t="n"/>
      <c r="B35" s="13" t="n"/>
      <c r="C35" s="13" t="n"/>
      <c r="D35" s="14">
        <f>IF(C35="","",IFERROR(VLOOKUP(C35,Assumptions!$A$7:$D$18,2,FALSE),""))</f>
        <v/>
      </c>
      <c r="E35" s="14">
        <f>IF(C35="","",IFERROR(VLOOKUP(C35,Assumptions!$A$7:$D$18,3,FALSE),""))</f>
        <v/>
      </c>
      <c r="F35" s="15" t="n"/>
      <c r="G35" s="32">
        <f>IF(C35="","",IFERROR(VLOOKUP(C35,Assumptions!$A$7:$D$18,4,FALSE),""))</f>
        <v/>
      </c>
      <c r="H35" s="32">
        <f>IF(OR(C35="",F35="",G35=""),"",F35*G35)</f>
        <v/>
      </c>
      <c r="I35" s="36" t="n"/>
      <c r="J35" s="32">
        <f>IF(OR(D35="",H35="",I35=""),"",IF(D35="Revenue",I35-H35,H35-I35))</f>
        <v/>
      </c>
      <c r="K35" s="17" t="n"/>
      <c r="L35" s="13" t="n"/>
    </row>
    <row r="36">
      <c r="A36" s="35" t="n"/>
      <c r="B36" s="13" t="n"/>
      <c r="C36" s="13" t="n"/>
      <c r="D36" s="18">
        <f>IF(C36="","",IFERROR(VLOOKUP(C36,Assumptions!$A$7:$D$18,2,FALSE),""))</f>
        <v/>
      </c>
      <c r="E36" s="18">
        <f>IF(C36="","",IFERROR(VLOOKUP(C36,Assumptions!$A$7:$D$18,3,FALSE),""))</f>
        <v/>
      </c>
      <c r="F36" s="15" t="n"/>
      <c r="G36" s="34">
        <f>IF(C36="","",IFERROR(VLOOKUP(C36,Assumptions!$A$7:$D$18,4,FALSE),""))</f>
        <v/>
      </c>
      <c r="H36" s="34">
        <f>IF(OR(C36="",F36="",G36=""),"",F36*G36)</f>
        <v/>
      </c>
      <c r="I36" s="36" t="n"/>
      <c r="J36" s="34">
        <f>IF(OR(D36="",H36="",I36=""),"",IF(D36="Revenue",I36-H36,H36-I36))</f>
        <v/>
      </c>
      <c r="K36" s="17" t="n"/>
      <c r="L36" s="13" t="n"/>
    </row>
    <row r="37">
      <c r="A37" s="35" t="n"/>
      <c r="B37" s="13" t="n"/>
      <c r="C37" s="13" t="n"/>
      <c r="D37" s="14">
        <f>IF(C37="","",IFERROR(VLOOKUP(C37,Assumptions!$A$7:$D$18,2,FALSE),""))</f>
        <v/>
      </c>
      <c r="E37" s="14">
        <f>IF(C37="","",IFERROR(VLOOKUP(C37,Assumptions!$A$7:$D$18,3,FALSE),""))</f>
        <v/>
      </c>
      <c r="F37" s="15" t="n"/>
      <c r="G37" s="32">
        <f>IF(C37="","",IFERROR(VLOOKUP(C37,Assumptions!$A$7:$D$18,4,FALSE),""))</f>
        <v/>
      </c>
      <c r="H37" s="32">
        <f>IF(OR(C37="",F37="",G37=""),"",F37*G37)</f>
        <v/>
      </c>
      <c r="I37" s="36" t="n"/>
      <c r="J37" s="32">
        <f>IF(OR(D37="",H37="",I37=""),"",IF(D37="Revenue",I37-H37,H37-I37))</f>
        <v/>
      </c>
      <c r="K37" s="17" t="n"/>
      <c r="L37" s="13" t="n"/>
    </row>
    <row r="38">
      <c r="A38" s="35" t="n"/>
      <c r="B38" s="13" t="n"/>
      <c r="C38" s="13" t="n"/>
      <c r="D38" s="18">
        <f>IF(C38="","",IFERROR(VLOOKUP(C38,Assumptions!$A$7:$D$18,2,FALSE),""))</f>
        <v/>
      </c>
      <c r="E38" s="18">
        <f>IF(C38="","",IFERROR(VLOOKUP(C38,Assumptions!$A$7:$D$18,3,FALSE),""))</f>
        <v/>
      </c>
      <c r="F38" s="15" t="n"/>
      <c r="G38" s="34">
        <f>IF(C38="","",IFERROR(VLOOKUP(C38,Assumptions!$A$7:$D$18,4,FALSE),""))</f>
        <v/>
      </c>
      <c r="H38" s="34">
        <f>IF(OR(C38="",F38="",G38=""),"",F38*G38)</f>
        <v/>
      </c>
      <c r="I38" s="36" t="n"/>
      <c r="J38" s="34">
        <f>IF(OR(D38="",H38="",I38=""),"",IF(D38="Revenue",I38-H38,H38-I38))</f>
        <v/>
      </c>
      <c r="K38" s="17" t="n"/>
      <c r="L38" s="13" t="n"/>
    </row>
    <row r="39">
      <c r="A39" s="35" t="n"/>
      <c r="B39" s="13" t="n"/>
      <c r="C39" s="13" t="n"/>
      <c r="D39" s="14">
        <f>IF(C39="","",IFERROR(VLOOKUP(C39,Assumptions!$A$7:$D$18,2,FALSE),""))</f>
        <v/>
      </c>
      <c r="E39" s="14">
        <f>IF(C39="","",IFERROR(VLOOKUP(C39,Assumptions!$A$7:$D$18,3,FALSE),""))</f>
        <v/>
      </c>
      <c r="F39" s="15" t="n"/>
      <c r="G39" s="32">
        <f>IF(C39="","",IFERROR(VLOOKUP(C39,Assumptions!$A$7:$D$18,4,FALSE),""))</f>
        <v/>
      </c>
      <c r="H39" s="32">
        <f>IF(OR(C39="",F39="",G39=""),"",F39*G39)</f>
        <v/>
      </c>
      <c r="I39" s="36" t="n"/>
      <c r="J39" s="32">
        <f>IF(OR(D39="",H39="",I39=""),"",IF(D39="Revenue",I39-H39,H39-I39))</f>
        <v/>
      </c>
      <c r="K39" s="17" t="n"/>
      <c r="L39" s="13" t="n"/>
    </row>
    <row r="40">
      <c r="A40" s="35" t="n"/>
      <c r="B40" s="13" t="n"/>
      <c r="C40" s="13" t="n"/>
      <c r="D40" s="18">
        <f>IF(C40="","",IFERROR(VLOOKUP(C40,Assumptions!$A$7:$D$18,2,FALSE),""))</f>
        <v/>
      </c>
      <c r="E40" s="18">
        <f>IF(C40="","",IFERROR(VLOOKUP(C40,Assumptions!$A$7:$D$18,3,FALSE),""))</f>
        <v/>
      </c>
      <c r="F40" s="15" t="n"/>
      <c r="G40" s="34">
        <f>IF(C40="","",IFERROR(VLOOKUP(C40,Assumptions!$A$7:$D$18,4,FALSE),""))</f>
        <v/>
      </c>
      <c r="H40" s="34">
        <f>IF(OR(C40="",F40="",G40=""),"",F40*G40)</f>
        <v/>
      </c>
      <c r="I40" s="36" t="n"/>
      <c r="J40" s="34">
        <f>IF(OR(D40="",H40="",I40=""),"",IF(D40="Revenue",I40-H40,H40-I40))</f>
        <v/>
      </c>
      <c r="K40" s="17" t="n"/>
      <c r="L40" s="13" t="n"/>
    </row>
    <row r="41">
      <c r="A41" s="35" t="n"/>
      <c r="B41" s="13" t="n"/>
      <c r="C41" s="13" t="n"/>
      <c r="D41" s="14">
        <f>IF(C41="","",IFERROR(VLOOKUP(C41,Assumptions!$A$7:$D$18,2,FALSE),""))</f>
        <v/>
      </c>
      <c r="E41" s="14">
        <f>IF(C41="","",IFERROR(VLOOKUP(C41,Assumptions!$A$7:$D$18,3,FALSE),""))</f>
        <v/>
      </c>
      <c r="F41" s="15" t="n"/>
      <c r="G41" s="32">
        <f>IF(C41="","",IFERROR(VLOOKUP(C41,Assumptions!$A$7:$D$18,4,FALSE),""))</f>
        <v/>
      </c>
      <c r="H41" s="32">
        <f>IF(OR(C41="",F41="",G41=""),"",F41*G41)</f>
        <v/>
      </c>
      <c r="I41" s="36" t="n"/>
      <c r="J41" s="32">
        <f>IF(OR(D41="",H41="",I41=""),"",IF(D41="Revenue",I41-H41,H41-I41))</f>
        <v/>
      </c>
      <c r="K41" s="17" t="n"/>
      <c r="L41" s="13" t="n"/>
    </row>
    <row r="42">
      <c r="A42" s="35" t="n"/>
      <c r="B42" s="13" t="n"/>
      <c r="C42" s="13" t="n"/>
      <c r="D42" s="18">
        <f>IF(C42="","",IFERROR(VLOOKUP(C42,Assumptions!$A$7:$D$18,2,FALSE),""))</f>
        <v/>
      </c>
      <c r="E42" s="18">
        <f>IF(C42="","",IFERROR(VLOOKUP(C42,Assumptions!$A$7:$D$18,3,FALSE),""))</f>
        <v/>
      </c>
      <c r="F42" s="15" t="n"/>
      <c r="G42" s="34">
        <f>IF(C42="","",IFERROR(VLOOKUP(C42,Assumptions!$A$7:$D$18,4,FALSE),""))</f>
        <v/>
      </c>
      <c r="H42" s="34">
        <f>IF(OR(C42="",F42="",G42=""),"",F42*G42)</f>
        <v/>
      </c>
      <c r="I42" s="36" t="n"/>
      <c r="J42" s="34">
        <f>IF(OR(D42="",H42="",I42=""),"",IF(D42="Revenue",I42-H42,H42-I42))</f>
        <v/>
      </c>
      <c r="K42" s="17" t="n"/>
      <c r="L42" s="13" t="n"/>
    </row>
    <row r="43">
      <c r="A43" s="35" t="n"/>
      <c r="B43" s="13" t="n"/>
      <c r="C43" s="13" t="n"/>
      <c r="D43" s="14">
        <f>IF(C43="","",IFERROR(VLOOKUP(C43,Assumptions!$A$7:$D$18,2,FALSE),""))</f>
        <v/>
      </c>
      <c r="E43" s="14">
        <f>IF(C43="","",IFERROR(VLOOKUP(C43,Assumptions!$A$7:$D$18,3,FALSE),""))</f>
        <v/>
      </c>
      <c r="F43" s="15" t="n"/>
      <c r="G43" s="32">
        <f>IF(C43="","",IFERROR(VLOOKUP(C43,Assumptions!$A$7:$D$18,4,FALSE),""))</f>
        <v/>
      </c>
      <c r="H43" s="32">
        <f>IF(OR(C43="",F43="",G43=""),"",F43*G43)</f>
        <v/>
      </c>
      <c r="I43" s="36" t="n"/>
      <c r="J43" s="32">
        <f>IF(OR(D43="",H43="",I43=""),"",IF(D43="Revenue",I43-H43,H43-I43))</f>
        <v/>
      </c>
      <c r="K43" s="17" t="n"/>
      <c r="L43" s="13" t="n"/>
    </row>
    <row r="44">
      <c r="A44" s="35" t="n"/>
      <c r="B44" s="13" t="n"/>
      <c r="C44" s="13" t="n"/>
      <c r="D44" s="18">
        <f>IF(C44="","",IFERROR(VLOOKUP(C44,Assumptions!$A$7:$D$18,2,FALSE),""))</f>
        <v/>
      </c>
      <c r="E44" s="18">
        <f>IF(C44="","",IFERROR(VLOOKUP(C44,Assumptions!$A$7:$D$18,3,FALSE),""))</f>
        <v/>
      </c>
      <c r="F44" s="15" t="n"/>
      <c r="G44" s="34">
        <f>IF(C44="","",IFERROR(VLOOKUP(C44,Assumptions!$A$7:$D$18,4,FALSE),""))</f>
        <v/>
      </c>
      <c r="H44" s="34">
        <f>IF(OR(C44="",F44="",G44=""),"",F44*G44)</f>
        <v/>
      </c>
      <c r="I44" s="36" t="n"/>
      <c r="J44" s="34">
        <f>IF(OR(D44="",H44="",I44=""),"",IF(D44="Revenue",I44-H44,H44-I44))</f>
        <v/>
      </c>
      <c r="K44" s="17" t="n"/>
      <c r="L44" s="13" t="n"/>
    </row>
    <row r="45">
      <c r="A45" s="35" t="n"/>
      <c r="B45" s="13" t="n"/>
      <c r="C45" s="13" t="n"/>
      <c r="D45" s="14">
        <f>IF(C45="","",IFERROR(VLOOKUP(C45,Assumptions!$A$7:$D$18,2,FALSE),""))</f>
        <v/>
      </c>
      <c r="E45" s="14">
        <f>IF(C45="","",IFERROR(VLOOKUP(C45,Assumptions!$A$7:$D$18,3,FALSE),""))</f>
        <v/>
      </c>
      <c r="F45" s="15" t="n"/>
      <c r="G45" s="32">
        <f>IF(C45="","",IFERROR(VLOOKUP(C45,Assumptions!$A$7:$D$18,4,FALSE),""))</f>
        <v/>
      </c>
      <c r="H45" s="32">
        <f>IF(OR(C45="",F45="",G45=""),"",F45*G45)</f>
        <v/>
      </c>
      <c r="I45" s="36" t="n"/>
      <c r="J45" s="32">
        <f>IF(OR(D45="",H45="",I45=""),"",IF(D45="Revenue",I45-H45,H45-I45))</f>
        <v/>
      </c>
      <c r="K45" s="17" t="n"/>
      <c r="L45" s="13" t="n"/>
    </row>
    <row r="46">
      <c r="A46" s="35" t="n"/>
      <c r="B46" s="13" t="n"/>
      <c r="C46" s="13" t="n"/>
      <c r="D46" s="18">
        <f>IF(C46="","",IFERROR(VLOOKUP(C46,Assumptions!$A$7:$D$18,2,FALSE),""))</f>
        <v/>
      </c>
      <c r="E46" s="18">
        <f>IF(C46="","",IFERROR(VLOOKUP(C46,Assumptions!$A$7:$D$18,3,FALSE),""))</f>
        <v/>
      </c>
      <c r="F46" s="15" t="n"/>
      <c r="G46" s="34">
        <f>IF(C46="","",IFERROR(VLOOKUP(C46,Assumptions!$A$7:$D$18,4,FALSE),""))</f>
        <v/>
      </c>
      <c r="H46" s="34">
        <f>IF(OR(C46="",F46="",G46=""),"",F46*G46)</f>
        <v/>
      </c>
      <c r="I46" s="36" t="n"/>
      <c r="J46" s="34">
        <f>IF(OR(D46="",H46="",I46=""),"",IF(D46="Revenue",I46-H46,H46-I46))</f>
        <v/>
      </c>
      <c r="K46" s="17" t="n"/>
      <c r="L46" s="13" t="n"/>
    </row>
    <row r="47">
      <c r="A47" s="35" t="n"/>
      <c r="B47" s="13" t="n"/>
      <c r="C47" s="13" t="n"/>
      <c r="D47" s="14">
        <f>IF(C47="","",IFERROR(VLOOKUP(C47,Assumptions!$A$7:$D$18,2,FALSE),""))</f>
        <v/>
      </c>
      <c r="E47" s="14">
        <f>IF(C47="","",IFERROR(VLOOKUP(C47,Assumptions!$A$7:$D$18,3,FALSE),""))</f>
        <v/>
      </c>
      <c r="F47" s="15" t="n"/>
      <c r="G47" s="32">
        <f>IF(C47="","",IFERROR(VLOOKUP(C47,Assumptions!$A$7:$D$18,4,FALSE),""))</f>
        <v/>
      </c>
      <c r="H47" s="32">
        <f>IF(OR(C47="",F47="",G47=""),"",F47*G47)</f>
        <v/>
      </c>
      <c r="I47" s="36" t="n"/>
      <c r="J47" s="32">
        <f>IF(OR(D47="",H47="",I47=""),"",IF(D47="Revenue",I47-H47,H47-I47))</f>
        <v/>
      </c>
      <c r="K47" s="17" t="n"/>
      <c r="L47" s="13" t="n"/>
    </row>
    <row r="48">
      <c r="A48" s="35" t="n"/>
      <c r="B48" s="13" t="n"/>
      <c r="C48" s="13" t="n"/>
      <c r="D48" s="18">
        <f>IF(C48="","",IFERROR(VLOOKUP(C48,Assumptions!$A$7:$D$18,2,FALSE),""))</f>
        <v/>
      </c>
      <c r="E48" s="18">
        <f>IF(C48="","",IFERROR(VLOOKUP(C48,Assumptions!$A$7:$D$18,3,FALSE),""))</f>
        <v/>
      </c>
      <c r="F48" s="15" t="n"/>
      <c r="G48" s="34">
        <f>IF(C48="","",IFERROR(VLOOKUP(C48,Assumptions!$A$7:$D$18,4,FALSE),""))</f>
        <v/>
      </c>
      <c r="H48" s="34">
        <f>IF(OR(C48="",F48="",G48=""),"",F48*G48)</f>
        <v/>
      </c>
      <c r="I48" s="36" t="n"/>
      <c r="J48" s="34">
        <f>IF(OR(D48="",H48="",I48=""),"",IF(D48="Revenue",I48-H48,H48-I48))</f>
        <v/>
      </c>
      <c r="K48" s="17" t="n"/>
      <c r="L48" s="13" t="n"/>
    </row>
    <row r="49">
      <c r="A49" s="35" t="n"/>
      <c r="B49" s="13" t="n"/>
      <c r="C49" s="13" t="n"/>
      <c r="D49" s="14">
        <f>IF(C49="","",IFERROR(VLOOKUP(C49,Assumptions!$A$7:$D$18,2,FALSE),""))</f>
        <v/>
      </c>
      <c r="E49" s="14">
        <f>IF(C49="","",IFERROR(VLOOKUP(C49,Assumptions!$A$7:$D$18,3,FALSE),""))</f>
        <v/>
      </c>
      <c r="F49" s="15" t="n"/>
      <c r="G49" s="32">
        <f>IF(C49="","",IFERROR(VLOOKUP(C49,Assumptions!$A$7:$D$18,4,FALSE),""))</f>
        <v/>
      </c>
      <c r="H49" s="32">
        <f>IF(OR(C49="",F49="",G49=""),"",F49*G49)</f>
        <v/>
      </c>
      <c r="I49" s="36" t="n"/>
      <c r="J49" s="32">
        <f>IF(OR(D49="",H49="",I49=""),"",IF(D49="Revenue",I49-H49,H49-I49))</f>
        <v/>
      </c>
      <c r="K49" s="17" t="n"/>
      <c r="L49" s="13" t="n"/>
    </row>
    <row r="50">
      <c r="A50" s="35" t="n"/>
      <c r="B50" s="13" t="n"/>
      <c r="C50" s="13" t="n"/>
      <c r="D50" s="18">
        <f>IF(C50="","",IFERROR(VLOOKUP(C50,Assumptions!$A$7:$D$18,2,FALSE),""))</f>
        <v/>
      </c>
      <c r="E50" s="18">
        <f>IF(C50="","",IFERROR(VLOOKUP(C50,Assumptions!$A$7:$D$18,3,FALSE),""))</f>
        <v/>
      </c>
      <c r="F50" s="15" t="n"/>
      <c r="G50" s="34">
        <f>IF(C50="","",IFERROR(VLOOKUP(C50,Assumptions!$A$7:$D$18,4,FALSE),""))</f>
        <v/>
      </c>
      <c r="H50" s="34">
        <f>IF(OR(C50="",F50="",G50=""),"",F50*G50)</f>
        <v/>
      </c>
      <c r="I50" s="36" t="n"/>
      <c r="J50" s="34">
        <f>IF(OR(D50="",H50="",I50=""),"",IF(D50="Revenue",I50-H50,H50-I50))</f>
        <v/>
      </c>
      <c r="K50" s="17" t="n"/>
      <c r="L50" s="13" t="n"/>
    </row>
    <row r="51">
      <c r="A51" s="35" t="n"/>
      <c r="B51" s="13" t="n"/>
      <c r="C51" s="13" t="n"/>
      <c r="D51" s="14">
        <f>IF(C51="","",IFERROR(VLOOKUP(C51,Assumptions!$A$7:$D$18,2,FALSE),""))</f>
        <v/>
      </c>
      <c r="E51" s="14">
        <f>IF(C51="","",IFERROR(VLOOKUP(C51,Assumptions!$A$7:$D$18,3,FALSE),""))</f>
        <v/>
      </c>
      <c r="F51" s="15" t="n"/>
      <c r="G51" s="32">
        <f>IF(C51="","",IFERROR(VLOOKUP(C51,Assumptions!$A$7:$D$18,4,FALSE),""))</f>
        <v/>
      </c>
      <c r="H51" s="32">
        <f>IF(OR(C51="",F51="",G51=""),"",F51*G51)</f>
        <v/>
      </c>
      <c r="I51" s="36" t="n"/>
      <c r="J51" s="32">
        <f>IF(OR(D51="",H51="",I51=""),"",IF(D51="Revenue",I51-H51,H51-I51))</f>
        <v/>
      </c>
      <c r="K51" s="17" t="n"/>
      <c r="L51" s="13" t="n"/>
    </row>
    <row r="52">
      <c r="A52" s="35" t="n"/>
      <c r="B52" s="13" t="n"/>
      <c r="C52" s="13" t="n"/>
      <c r="D52" s="18">
        <f>IF(C52="","",IFERROR(VLOOKUP(C52,Assumptions!$A$7:$D$18,2,FALSE),""))</f>
        <v/>
      </c>
      <c r="E52" s="18">
        <f>IF(C52="","",IFERROR(VLOOKUP(C52,Assumptions!$A$7:$D$18,3,FALSE),""))</f>
        <v/>
      </c>
      <c r="F52" s="15" t="n"/>
      <c r="G52" s="34">
        <f>IF(C52="","",IFERROR(VLOOKUP(C52,Assumptions!$A$7:$D$18,4,FALSE),""))</f>
        <v/>
      </c>
      <c r="H52" s="34">
        <f>IF(OR(C52="",F52="",G52=""),"",F52*G52)</f>
        <v/>
      </c>
      <c r="I52" s="36" t="n"/>
      <c r="J52" s="34">
        <f>IF(OR(D52="",H52="",I52=""),"",IF(D52="Revenue",I52-H52,H52-I52))</f>
        <v/>
      </c>
      <c r="K52" s="17" t="n"/>
      <c r="L52" s="13" t="n"/>
    </row>
    <row r="53">
      <c r="A53" s="35" t="n"/>
      <c r="B53" s="13" t="n"/>
      <c r="C53" s="13" t="n"/>
      <c r="D53" s="14">
        <f>IF(C53="","",IFERROR(VLOOKUP(C53,Assumptions!$A$7:$D$18,2,FALSE),""))</f>
        <v/>
      </c>
      <c r="E53" s="14">
        <f>IF(C53="","",IFERROR(VLOOKUP(C53,Assumptions!$A$7:$D$18,3,FALSE),""))</f>
        <v/>
      </c>
      <c r="F53" s="15" t="n"/>
      <c r="G53" s="32">
        <f>IF(C53="","",IFERROR(VLOOKUP(C53,Assumptions!$A$7:$D$18,4,FALSE),""))</f>
        <v/>
      </c>
      <c r="H53" s="32">
        <f>IF(OR(C53="",F53="",G53=""),"",F53*G53)</f>
        <v/>
      </c>
      <c r="I53" s="36" t="n"/>
      <c r="J53" s="32">
        <f>IF(OR(D53="",H53="",I53=""),"",IF(D53="Revenue",I53-H53,H53-I53))</f>
        <v/>
      </c>
      <c r="K53" s="17" t="n"/>
      <c r="L53" s="13" t="n"/>
    </row>
    <row r="54">
      <c r="A54" s="35" t="n"/>
      <c r="B54" s="13" t="n"/>
      <c r="C54" s="13" t="n"/>
      <c r="D54" s="18">
        <f>IF(C54="","",IFERROR(VLOOKUP(C54,Assumptions!$A$7:$D$18,2,FALSE),""))</f>
        <v/>
      </c>
      <c r="E54" s="18">
        <f>IF(C54="","",IFERROR(VLOOKUP(C54,Assumptions!$A$7:$D$18,3,FALSE),""))</f>
        <v/>
      </c>
      <c r="F54" s="15" t="n"/>
      <c r="G54" s="34">
        <f>IF(C54="","",IFERROR(VLOOKUP(C54,Assumptions!$A$7:$D$18,4,FALSE),""))</f>
        <v/>
      </c>
      <c r="H54" s="34">
        <f>IF(OR(C54="",F54="",G54=""),"",F54*G54)</f>
        <v/>
      </c>
      <c r="I54" s="36" t="n"/>
      <c r="J54" s="34">
        <f>IF(OR(D54="",H54="",I54=""),"",IF(D54="Revenue",I54-H54,H54-I54))</f>
        <v/>
      </c>
      <c r="K54" s="17" t="n"/>
      <c r="L54" s="13" t="n"/>
    </row>
    <row r="55">
      <c r="A55" s="35" t="n"/>
      <c r="B55" s="13" t="n"/>
      <c r="C55" s="13" t="n"/>
      <c r="D55" s="14">
        <f>IF(C55="","",IFERROR(VLOOKUP(C55,Assumptions!$A$7:$D$18,2,FALSE),""))</f>
        <v/>
      </c>
      <c r="E55" s="14">
        <f>IF(C55="","",IFERROR(VLOOKUP(C55,Assumptions!$A$7:$D$18,3,FALSE),""))</f>
        <v/>
      </c>
      <c r="F55" s="15" t="n"/>
      <c r="G55" s="32">
        <f>IF(C55="","",IFERROR(VLOOKUP(C55,Assumptions!$A$7:$D$18,4,FALSE),""))</f>
        <v/>
      </c>
      <c r="H55" s="32">
        <f>IF(OR(C55="",F55="",G55=""),"",F55*G55)</f>
        <v/>
      </c>
      <c r="I55" s="36" t="n"/>
      <c r="J55" s="32">
        <f>IF(OR(D55="",H55="",I55=""),"",IF(D55="Revenue",I55-H55,H55-I55))</f>
        <v/>
      </c>
      <c r="K55" s="17" t="n"/>
      <c r="L55" s="13" t="n"/>
    </row>
    <row r="56">
      <c r="A56" s="35" t="n"/>
      <c r="B56" s="13" t="n"/>
      <c r="C56" s="13" t="n"/>
      <c r="D56" s="18">
        <f>IF(C56="","",IFERROR(VLOOKUP(C56,Assumptions!$A$7:$D$18,2,FALSE),""))</f>
        <v/>
      </c>
      <c r="E56" s="18">
        <f>IF(C56="","",IFERROR(VLOOKUP(C56,Assumptions!$A$7:$D$18,3,FALSE),""))</f>
        <v/>
      </c>
      <c r="F56" s="15" t="n"/>
      <c r="G56" s="34">
        <f>IF(C56="","",IFERROR(VLOOKUP(C56,Assumptions!$A$7:$D$18,4,FALSE),""))</f>
        <v/>
      </c>
      <c r="H56" s="34">
        <f>IF(OR(C56="",F56="",G56=""),"",F56*G56)</f>
        <v/>
      </c>
      <c r="I56" s="36" t="n"/>
      <c r="J56" s="34">
        <f>IF(OR(D56="",H56="",I56=""),"",IF(D56="Revenue",I56-H56,H56-I56))</f>
        <v/>
      </c>
      <c r="K56" s="17" t="n"/>
      <c r="L56" s="13" t="n"/>
    </row>
    <row r="57">
      <c r="A57" s="35" t="n"/>
      <c r="B57" s="13" t="n"/>
      <c r="C57" s="13" t="n"/>
      <c r="D57" s="14">
        <f>IF(C57="","",IFERROR(VLOOKUP(C57,Assumptions!$A$7:$D$18,2,FALSE),""))</f>
        <v/>
      </c>
      <c r="E57" s="14">
        <f>IF(C57="","",IFERROR(VLOOKUP(C57,Assumptions!$A$7:$D$18,3,FALSE),""))</f>
        <v/>
      </c>
      <c r="F57" s="15" t="n"/>
      <c r="G57" s="32">
        <f>IF(C57="","",IFERROR(VLOOKUP(C57,Assumptions!$A$7:$D$18,4,FALSE),""))</f>
        <v/>
      </c>
      <c r="H57" s="32">
        <f>IF(OR(C57="",F57="",G57=""),"",F57*G57)</f>
        <v/>
      </c>
      <c r="I57" s="36" t="n"/>
      <c r="J57" s="32">
        <f>IF(OR(D57="",H57="",I57=""),"",IF(D57="Revenue",I57-H57,H57-I57))</f>
        <v/>
      </c>
      <c r="K57" s="17" t="n"/>
      <c r="L57" s="13" t="n"/>
    </row>
    <row r="58">
      <c r="A58" s="35" t="n"/>
      <c r="B58" s="13" t="n"/>
      <c r="C58" s="13" t="n"/>
      <c r="D58" s="18">
        <f>IF(C58="","",IFERROR(VLOOKUP(C58,Assumptions!$A$7:$D$18,2,FALSE),""))</f>
        <v/>
      </c>
      <c r="E58" s="18">
        <f>IF(C58="","",IFERROR(VLOOKUP(C58,Assumptions!$A$7:$D$18,3,FALSE),""))</f>
        <v/>
      </c>
      <c r="F58" s="15" t="n"/>
      <c r="G58" s="34">
        <f>IF(C58="","",IFERROR(VLOOKUP(C58,Assumptions!$A$7:$D$18,4,FALSE),""))</f>
        <v/>
      </c>
      <c r="H58" s="34">
        <f>IF(OR(C58="",F58="",G58=""),"",F58*G58)</f>
        <v/>
      </c>
      <c r="I58" s="36" t="n"/>
      <c r="J58" s="34">
        <f>IF(OR(D58="",H58="",I58=""),"",IF(D58="Revenue",I58-H58,H58-I58))</f>
        <v/>
      </c>
      <c r="K58" s="17" t="n"/>
      <c r="L58" s="13" t="n"/>
    </row>
    <row r="59">
      <c r="A59" s="35" t="n"/>
      <c r="B59" s="13" t="n"/>
      <c r="C59" s="13" t="n"/>
      <c r="D59" s="14">
        <f>IF(C59="","",IFERROR(VLOOKUP(C59,Assumptions!$A$7:$D$18,2,FALSE),""))</f>
        <v/>
      </c>
      <c r="E59" s="14">
        <f>IF(C59="","",IFERROR(VLOOKUP(C59,Assumptions!$A$7:$D$18,3,FALSE),""))</f>
        <v/>
      </c>
      <c r="F59" s="15" t="n"/>
      <c r="G59" s="32">
        <f>IF(C59="","",IFERROR(VLOOKUP(C59,Assumptions!$A$7:$D$18,4,FALSE),""))</f>
        <v/>
      </c>
      <c r="H59" s="32">
        <f>IF(OR(C59="",F59="",G59=""),"",F59*G59)</f>
        <v/>
      </c>
      <c r="I59" s="36" t="n"/>
      <c r="J59" s="32">
        <f>IF(OR(D59="",H59="",I59=""),"",IF(D59="Revenue",I59-H59,H59-I59))</f>
        <v/>
      </c>
      <c r="K59" s="17" t="n"/>
      <c r="L59" s="13" t="n"/>
    </row>
    <row r="60">
      <c r="A60" s="35" t="n"/>
      <c r="B60" s="13" t="n"/>
      <c r="C60" s="13" t="n"/>
      <c r="D60" s="18">
        <f>IF(C60="","",IFERROR(VLOOKUP(C60,Assumptions!$A$7:$D$18,2,FALSE),""))</f>
        <v/>
      </c>
      <c r="E60" s="18">
        <f>IF(C60="","",IFERROR(VLOOKUP(C60,Assumptions!$A$7:$D$18,3,FALSE),""))</f>
        <v/>
      </c>
      <c r="F60" s="15" t="n"/>
      <c r="G60" s="34">
        <f>IF(C60="","",IFERROR(VLOOKUP(C60,Assumptions!$A$7:$D$18,4,FALSE),""))</f>
        <v/>
      </c>
      <c r="H60" s="34">
        <f>IF(OR(C60="",F60="",G60=""),"",F60*G60)</f>
        <v/>
      </c>
      <c r="I60" s="36" t="n"/>
      <c r="J60" s="34">
        <f>IF(OR(D60="",H60="",I60=""),"",IF(D60="Revenue",I60-H60,H60-I60))</f>
        <v/>
      </c>
      <c r="K60" s="17" t="n"/>
      <c r="L60" s="13" t="n"/>
    </row>
    <row r="61">
      <c r="A61" s="35" t="n"/>
      <c r="B61" s="13" t="n"/>
      <c r="C61" s="13" t="n"/>
      <c r="D61" s="14">
        <f>IF(C61="","",IFERROR(VLOOKUP(C61,Assumptions!$A$7:$D$18,2,FALSE),""))</f>
        <v/>
      </c>
      <c r="E61" s="14">
        <f>IF(C61="","",IFERROR(VLOOKUP(C61,Assumptions!$A$7:$D$18,3,FALSE),""))</f>
        <v/>
      </c>
      <c r="F61" s="15" t="n"/>
      <c r="G61" s="32">
        <f>IF(C61="","",IFERROR(VLOOKUP(C61,Assumptions!$A$7:$D$18,4,FALSE),""))</f>
        <v/>
      </c>
      <c r="H61" s="32">
        <f>IF(OR(C61="",F61="",G61=""),"",F61*G61)</f>
        <v/>
      </c>
      <c r="I61" s="36" t="n"/>
      <c r="J61" s="32">
        <f>IF(OR(D61="",H61="",I61=""),"",IF(D61="Revenue",I61-H61,H61-I61))</f>
        <v/>
      </c>
      <c r="K61" s="17" t="n"/>
      <c r="L61" s="13" t="n"/>
    </row>
    <row r="62">
      <c r="A62" s="35" t="n"/>
      <c r="B62" s="13" t="n"/>
      <c r="C62" s="13" t="n"/>
      <c r="D62" s="18">
        <f>IF(C62="","",IFERROR(VLOOKUP(C62,Assumptions!$A$7:$D$18,2,FALSE),""))</f>
        <v/>
      </c>
      <c r="E62" s="18">
        <f>IF(C62="","",IFERROR(VLOOKUP(C62,Assumptions!$A$7:$D$18,3,FALSE),""))</f>
        <v/>
      </c>
      <c r="F62" s="15" t="n"/>
      <c r="G62" s="34">
        <f>IF(C62="","",IFERROR(VLOOKUP(C62,Assumptions!$A$7:$D$18,4,FALSE),""))</f>
        <v/>
      </c>
      <c r="H62" s="34">
        <f>IF(OR(C62="",F62="",G62=""),"",F62*G62)</f>
        <v/>
      </c>
      <c r="I62" s="36" t="n"/>
      <c r="J62" s="34">
        <f>IF(OR(D62="",H62="",I62=""),"",IF(D62="Revenue",I62-H62,H62-I62))</f>
        <v/>
      </c>
      <c r="K62" s="17" t="n"/>
      <c r="L62" s="13" t="n"/>
    </row>
    <row r="63">
      <c r="A63" s="35" t="n"/>
      <c r="B63" s="13" t="n"/>
      <c r="C63" s="13" t="n"/>
      <c r="D63" s="14">
        <f>IF(C63="","",IFERROR(VLOOKUP(C63,Assumptions!$A$7:$D$18,2,FALSE),""))</f>
        <v/>
      </c>
      <c r="E63" s="14">
        <f>IF(C63="","",IFERROR(VLOOKUP(C63,Assumptions!$A$7:$D$18,3,FALSE),""))</f>
        <v/>
      </c>
      <c r="F63" s="15" t="n"/>
      <c r="G63" s="32">
        <f>IF(C63="","",IFERROR(VLOOKUP(C63,Assumptions!$A$7:$D$18,4,FALSE),""))</f>
        <v/>
      </c>
      <c r="H63" s="32">
        <f>IF(OR(C63="",F63="",G63=""),"",F63*G63)</f>
        <v/>
      </c>
      <c r="I63" s="36" t="n"/>
      <c r="J63" s="32">
        <f>IF(OR(D63="",H63="",I63=""),"",IF(D63="Revenue",I63-H63,H63-I63))</f>
        <v/>
      </c>
      <c r="K63" s="17" t="n"/>
      <c r="L63" s="13" t="n"/>
    </row>
    <row r="64">
      <c r="A64" s="35" t="n"/>
      <c r="B64" s="13" t="n"/>
      <c r="C64" s="13" t="n"/>
      <c r="D64" s="18">
        <f>IF(C64="","",IFERROR(VLOOKUP(C64,Assumptions!$A$7:$D$18,2,FALSE),""))</f>
        <v/>
      </c>
      <c r="E64" s="18">
        <f>IF(C64="","",IFERROR(VLOOKUP(C64,Assumptions!$A$7:$D$18,3,FALSE),""))</f>
        <v/>
      </c>
      <c r="F64" s="15" t="n"/>
      <c r="G64" s="34">
        <f>IF(C64="","",IFERROR(VLOOKUP(C64,Assumptions!$A$7:$D$18,4,FALSE),""))</f>
        <v/>
      </c>
      <c r="H64" s="34">
        <f>IF(OR(C64="",F64="",G64=""),"",F64*G64)</f>
        <v/>
      </c>
      <c r="I64" s="36" t="n"/>
      <c r="J64" s="34">
        <f>IF(OR(D64="",H64="",I64=""),"",IF(D64="Revenue",I64-H64,H64-I64))</f>
        <v/>
      </c>
      <c r="K64" s="17" t="n"/>
      <c r="L64" s="13" t="n"/>
    </row>
    <row r="65">
      <c r="A65" s="35" t="n"/>
      <c r="B65" s="13" t="n"/>
      <c r="C65" s="13" t="n"/>
      <c r="D65" s="14">
        <f>IF(C65="","",IFERROR(VLOOKUP(C65,Assumptions!$A$7:$D$18,2,FALSE),""))</f>
        <v/>
      </c>
      <c r="E65" s="14">
        <f>IF(C65="","",IFERROR(VLOOKUP(C65,Assumptions!$A$7:$D$18,3,FALSE),""))</f>
        <v/>
      </c>
      <c r="F65" s="15" t="n"/>
      <c r="G65" s="32">
        <f>IF(C65="","",IFERROR(VLOOKUP(C65,Assumptions!$A$7:$D$18,4,FALSE),""))</f>
        <v/>
      </c>
      <c r="H65" s="32">
        <f>IF(OR(C65="",F65="",G65=""),"",F65*G65)</f>
        <v/>
      </c>
      <c r="I65" s="36" t="n"/>
      <c r="J65" s="32">
        <f>IF(OR(D65="",H65="",I65=""),"",IF(D65="Revenue",I65-H65,H65-I65))</f>
        <v/>
      </c>
      <c r="K65" s="17" t="n"/>
      <c r="L65" s="13" t="n"/>
    </row>
    <row r="66">
      <c r="A66" s="35" t="n"/>
      <c r="B66" s="13" t="n"/>
      <c r="C66" s="13" t="n"/>
      <c r="D66" s="18">
        <f>IF(C66="","",IFERROR(VLOOKUP(C66,Assumptions!$A$7:$D$18,2,FALSE),""))</f>
        <v/>
      </c>
      <c r="E66" s="18">
        <f>IF(C66="","",IFERROR(VLOOKUP(C66,Assumptions!$A$7:$D$18,3,FALSE),""))</f>
        <v/>
      </c>
      <c r="F66" s="15" t="n"/>
      <c r="G66" s="34">
        <f>IF(C66="","",IFERROR(VLOOKUP(C66,Assumptions!$A$7:$D$18,4,FALSE),""))</f>
        <v/>
      </c>
      <c r="H66" s="34">
        <f>IF(OR(C66="",F66="",G66=""),"",F66*G66)</f>
        <v/>
      </c>
      <c r="I66" s="36" t="n"/>
      <c r="J66" s="34">
        <f>IF(OR(D66="",H66="",I66=""),"",IF(D66="Revenue",I66-H66,H66-I66))</f>
        <v/>
      </c>
      <c r="K66" s="17" t="n"/>
      <c r="L66" s="13" t="n"/>
    </row>
    <row r="67">
      <c r="A67" s="35" t="n"/>
      <c r="B67" s="13" t="n"/>
      <c r="C67" s="13" t="n"/>
      <c r="D67" s="14">
        <f>IF(C67="","",IFERROR(VLOOKUP(C67,Assumptions!$A$7:$D$18,2,FALSE),""))</f>
        <v/>
      </c>
      <c r="E67" s="14">
        <f>IF(C67="","",IFERROR(VLOOKUP(C67,Assumptions!$A$7:$D$18,3,FALSE),""))</f>
        <v/>
      </c>
      <c r="F67" s="15" t="n"/>
      <c r="G67" s="32">
        <f>IF(C67="","",IFERROR(VLOOKUP(C67,Assumptions!$A$7:$D$18,4,FALSE),""))</f>
        <v/>
      </c>
      <c r="H67" s="32">
        <f>IF(OR(C67="",F67="",G67=""),"",F67*G67)</f>
        <v/>
      </c>
      <c r="I67" s="36" t="n"/>
      <c r="J67" s="32">
        <f>IF(OR(D67="",H67="",I67=""),"",IF(D67="Revenue",I67-H67,H67-I67))</f>
        <v/>
      </c>
      <c r="K67" s="17" t="n"/>
      <c r="L67" s="13" t="n"/>
    </row>
    <row r="68">
      <c r="A68" s="35" t="n"/>
      <c r="B68" s="13" t="n"/>
      <c r="C68" s="13" t="n"/>
      <c r="D68" s="18">
        <f>IF(C68="","",IFERROR(VLOOKUP(C68,Assumptions!$A$7:$D$18,2,FALSE),""))</f>
        <v/>
      </c>
      <c r="E68" s="18">
        <f>IF(C68="","",IFERROR(VLOOKUP(C68,Assumptions!$A$7:$D$18,3,FALSE),""))</f>
        <v/>
      </c>
      <c r="F68" s="15" t="n"/>
      <c r="G68" s="34">
        <f>IF(C68="","",IFERROR(VLOOKUP(C68,Assumptions!$A$7:$D$18,4,FALSE),""))</f>
        <v/>
      </c>
      <c r="H68" s="34">
        <f>IF(OR(C68="",F68="",G68=""),"",F68*G68)</f>
        <v/>
      </c>
      <c r="I68" s="36" t="n"/>
      <c r="J68" s="34">
        <f>IF(OR(D68="",H68="",I68=""),"",IF(D68="Revenue",I68-H68,H68-I68))</f>
        <v/>
      </c>
      <c r="K68" s="17" t="n"/>
      <c r="L68" s="13" t="n"/>
    </row>
    <row r="69">
      <c r="A69" s="35" t="n"/>
      <c r="B69" s="13" t="n"/>
      <c r="C69" s="13" t="n"/>
      <c r="D69" s="14">
        <f>IF(C69="","",IFERROR(VLOOKUP(C69,Assumptions!$A$7:$D$18,2,FALSE),""))</f>
        <v/>
      </c>
      <c r="E69" s="14">
        <f>IF(C69="","",IFERROR(VLOOKUP(C69,Assumptions!$A$7:$D$18,3,FALSE),""))</f>
        <v/>
      </c>
      <c r="F69" s="15" t="n"/>
      <c r="G69" s="32">
        <f>IF(C69="","",IFERROR(VLOOKUP(C69,Assumptions!$A$7:$D$18,4,FALSE),""))</f>
        <v/>
      </c>
      <c r="H69" s="32">
        <f>IF(OR(C69="",F69="",G69=""),"",F69*G69)</f>
        <v/>
      </c>
      <c r="I69" s="36" t="n"/>
      <c r="J69" s="32">
        <f>IF(OR(D69="",H69="",I69=""),"",IF(D69="Revenue",I69-H69,H69-I69))</f>
        <v/>
      </c>
      <c r="K69" s="17" t="n"/>
      <c r="L69" s="13" t="n"/>
    </row>
    <row r="70">
      <c r="A70" s="35" t="n"/>
      <c r="B70" s="13" t="n"/>
      <c r="C70" s="13" t="n"/>
      <c r="D70" s="18">
        <f>IF(C70="","",IFERROR(VLOOKUP(C70,Assumptions!$A$7:$D$18,2,FALSE),""))</f>
        <v/>
      </c>
      <c r="E70" s="18">
        <f>IF(C70="","",IFERROR(VLOOKUP(C70,Assumptions!$A$7:$D$18,3,FALSE),""))</f>
        <v/>
      </c>
      <c r="F70" s="15" t="n"/>
      <c r="G70" s="34">
        <f>IF(C70="","",IFERROR(VLOOKUP(C70,Assumptions!$A$7:$D$18,4,FALSE),""))</f>
        <v/>
      </c>
      <c r="H70" s="34">
        <f>IF(OR(C70="",F70="",G70=""),"",F70*G70)</f>
        <v/>
      </c>
      <c r="I70" s="36" t="n"/>
      <c r="J70" s="34">
        <f>IF(OR(D70="",H70="",I70=""),"",IF(D70="Revenue",I70-H70,H70-I70))</f>
        <v/>
      </c>
      <c r="K70" s="17" t="n"/>
      <c r="L70" s="13" t="n"/>
    </row>
    <row r="71">
      <c r="A71" s="35" t="n"/>
      <c r="B71" s="13" t="n"/>
      <c r="C71" s="13" t="n"/>
      <c r="D71" s="14">
        <f>IF(C71="","",IFERROR(VLOOKUP(C71,Assumptions!$A$7:$D$18,2,FALSE),""))</f>
        <v/>
      </c>
      <c r="E71" s="14">
        <f>IF(C71="","",IFERROR(VLOOKUP(C71,Assumptions!$A$7:$D$18,3,FALSE),""))</f>
        <v/>
      </c>
      <c r="F71" s="15" t="n"/>
      <c r="G71" s="32">
        <f>IF(C71="","",IFERROR(VLOOKUP(C71,Assumptions!$A$7:$D$18,4,FALSE),""))</f>
        <v/>
      </c>
      <c r="H71" s="32">
        <f>IF(OR(C71="",F71="",G71=""),"",F71*G71)</f>
        <v/>
      </c>
      <c r="I71" s="36" t="n"/>
      <c r="J71" s="32">
        <f>IF(OR(D71="",H71="",I71=""),"",IF(D71="Revenue",I71-H71,H71-I71))</f>
        <v/>
      </c>
      <c r="K71" s="17" t="n"/>
      <c r="L71" s="13" t="n"/>
    </row>
    <row r="72">
      <c r="A72" s="35" t="n"/>
      <c r="B72" s="13" t="n"/>
      <c r="C72" s="13" t="n"/>
      <c r="D72" s="18">
        <f>IF(C72="","",IFERROR(VLOOKUP(C72,Assumptions!$A$7:$D$18,2,FALSE),""))</f>
        <v/>
      </c>
      <c r="E72" s="18">
        <f>IF(C72="","",IFERROR(VLOOKUP(C72,Assumptions!$A$7:$D$18,3,FALSE),""))</f>
        <v/>
      </c>
      <c r="F72" s="15" t="n"/>
      <c r="G72" s="34">
        <f>IF(C72="","",IFERROR(VLOOKUP(C72,Assumptions!$A$7:$D$18,4,FALSE),""))</f>
        <v/>
      </c>
      <c r="H72" s="34">
        <f>IF(OR(C72="",F72="",G72=""),"",F72*G72)</f>
        <v/>
      </c>
      <c r="I72" s="36" t="n"/>
      <c r="J72" s="34">
        <f>IF(OR(D72="",H72="",I72=""),"",IF(D72="Revenue",I72-H72,H72-I72))</f>
        <v/>
      </c>
      <c r="K72" s="17" t="n"/>
      <c r="L72" s="13" t="n"/>
    </row>
    <row r="73">
      <c r="A73" s="35" t="n"/>
      <c r="B73" s="13" t="n"/>
      <c r="C73" s="13" t="n"/>
      <c r="D73" s="14">
        <f>IF(C73="","",IFERROR(VLOOKUP(C73,Assumptions!$A$7:$D$18,2,FALSE),""))</f>
        <v/>
      </c>
      <c r="E73" s="14">
        <f>IF(C73="","",IFERROR(VLOOKUP(C73,Assumptions!$A$7:$D$18,3,FALSE),""))</f>
        <v/>
      </c>
      <c r="F73" s="15" t="n"/>
      <c r="G73" s="32">
        <f>IF(C73="","",IFERROR(VLOOKUP(C73,Assumptions!$A$7:$D$18,4,FALSE),""))</f>
        <v/>
      </c>
      <c r="H73" s="32">
        <f>IF(OR(C73="",F73="",G73=""),"",F73*G73)</f>
        <v/>
      </c>
      <c r="I73" s="36" t="n"/>
      <c r="J73" s="32">
        <f>IF(OR(D73="",H73="",I73=""),"",IF(D73="Revenue",I73-H73,H73-I73))</f>
        <v/>
      </c>
      <c r="K73" s="17" t="n"/>
      <c r="L73" s="13" t="n"/>
    </row>
    <row r="74">
      <c r="A74" s="35" t="n"/>
      <c r="B74" s="13" t="n"/>
      <c r="C74" s="13" t="n"/>
      <c r="D74" s="18">
        <f>IF(C74="","",IFERROR(VLOOKUP(C74,Assumptions!$A$7:$D$18,2,FALSE),""))</f>
        <v/>
      </c>
      <c r="E74" s="18">
        <f>IF(C74="","",IFERROR(VLOOKUP(C74,Assumptions!$A$7:$D$18,3,FALSE),""))</f>
        <v/>
      </c>
      <c r="F74" s="15" t="n"/>
      <c r="G74" s="34">
        <f>IF(C74="","",IFERROR(VLOOKUP(C74,Assumptions!$A$7:$D$18,4,FALSE),""))</f>
        <v/>
      </c>
      <c r="H74" s="34">
        <f>IF(OR(C74="",F74="",G74=""),"",F74*G74)</f>
        <v/>
      </c>
      <c r="I74" s="36" t="n"/>
      <c r="J74" s="34">
        <f>IF(OR(D74="",H74="",I74=""),"",IF(D74="Revenue",I74-H74,H74-I74))</f>
        <v/>
      </c>
      <c r="K74" s="17" t="n"/>
      <c r="L74" s="13" t="n"/>
    </row>
    <row r="75">
      <c r="A75" s="35" t="n"/>
      <c r="B75" s="13" t="n"/>
      <c r="C75" s="13" t="n"/>
      <c r="D75" s="14">
        <f>IF(C75="","",IFERROR(VLOOKUP(C75,Assumptions!$A$7:$D$18,2,FALSE),""))</f>
        <v/>
      </c>
      <c r="E75" s="14">
        <f>IF(C75="","",IFERROR(VLOOKUP(C75,Assumptions!$A$7:$D$18,3,FALSE),""))</f>
        <v/>
      </c>
      <c r="F75" s="15" t="n"/>
      <c r="G75" s="32">
        <f>IF(C75="","",IFERROR(VLOOKUP(C75,Assumptions!$A$7:$D$18,4,FALSE),""))</f>
        <v/>
      </c>
      <c r="H75" s="32">
        <f>IF(OR(C75="",F75="",G75=""),"",F75*G75)</f>
        <v/>
      </c>
      <c r="I75" s="36" t="n"/>
      <c r="J75" s="32">
        <f>IF(OR(D75="",H75="",I75=""),"",IF(D75="Revenue",I75-H75,H75-I75))</f>
        <v/>
      </c>
      <c r="K75" s="17" t="n"/>
      <c r="L75" s="13" t="n"/>
    </row>
    <row r="76">
      <c r="A76" s="35" t="n"/>
      <c r="B76" s="13" t="n"/>
      <c r="C76" s="13" t="n"/>
      <c r="D76" s="18">
        <f>IF(C76="","",IFERROR(VLOOKUP(C76,Assumptions!$A$7:$D$18,2,FALSE),""))</f>
        <v/>
      </c>
      <c r="E76" s="18">
        <f>IF(C76="","",IFERROR(VLOOKUP(C76,Assumptions!$A$7:$D$18,3,FALSE),""))</f>
        <v/>
      </c>
      <c r="F76" s="15" t="n"/>
      <c r="G76" s="34">
        <f>IF(C76="","",IFERROR(VLOOKUP(C76,Assumptions!$A$7:$D$18,4,FALSE),""))</f>
        <v/>
      </c>
      <c r="H76" s="34">
        <f>IF(OR(C76="",F76="",G76=""),"",F76*G76)</f>
        <v/>
      </c>
      <c r="I76" s="36" t="n"/>
      <c r="J76" s="34">
        <f>IF(OR(D76="",H76="",I76=""),"",IF(D76="Revenue",I76-H76,H76-I76))</f>
        <v/>
      </c>
      <c r="K76" s="17" t="n"/>
      <c r="L76" s="13" t="n"/>
    </row>
    <row r="77">
      <c r="A77" s="35" t="n"/>
      <c r="B77" s="13" t="n"/>
      <c r="C77" s="13" t="n"/>
      <c r="D77" s="14">
        <f>IF(C77="","",IFERROR(VLOOKUP(C77,Assumptions!$A$7:$D$18,2,FALSE),""))</f>
        <v/>
      </c>
      <c r="E77" s="14">
        <f>IF(C77="","",IFERROR(VLOOKUP(C77,Assumptions!$A$7:$D$18,3,FALSE),""))</f>
        <v/>
      </c>
      <c r="F77" s="15" t="n"/>
      <c r="G77" s="32">
        <f>IF(C77="","",IFERROR(VLOOKUP(C77,Assumptions!$A$7:$D$18,4,FALSE),""))</f>
        <v/>
      </c>
      <c r="H77" s="32">
        <f>IF(OR(C77="",F77="",G77=""),"",F77*G77)</f>
        <v/>
      </c>
      <c r="I77" s="36" t="n"/>
      <c r="J77" s="32">
        <f>IF(OR(D77="",H77="",I77=""),"",IF(D77="Revenue",I77-H77,H77-I77))</f>
        <v/>
      </c>
      <c r="K77" s="17" t="n"/>
      <c r="L77" s="13" t="n"/>
    </row>
    <row r="78">
      <c r="A78" s="35" t="n"/>
      <c r="B78" s="13" t="n"/>
      <c r="C78" s="13" t="n"/>
      <c r="D78" s="18">
        <f>IF(C78="","",IFERROR(VLOOKUP(C78,Assumptions!$A$7:$D$18,2,FALSE),""))</f>
        <v/>
      </c>
      <c r="E78" s="18">
        <f>IF(C78="","",IFERROR(VLOOKUP(C78,Assumptions!$A$7:$D$18,3,FALSE),""))</f>
        <v/>
      </c>
      <c r="F78" s="15" t="n"/>
      <c r="G78" s="34">
        <f>IF(C78="","",IFERROR(VLOOKUP(C78,Assumptions!$A$7:$D$18,4,FALSE),""))</f>
        <v/>
      </c>
      <c r="H78" s="34">
        <f>IF(OR(C78="",F78="",G78=""),"",F78*G78)</f>
        <v/>
      </c>
      <c r="I78" s="36" t="n"/>
      <c r="J78" s="34">
        <f>IF(OR(D78="",H78="",I78=""),"",IF(D78="Revenue",I78-H78,H78-I78))</f>
        <v/>
      </c>
      <c r="K78" s="17" t="n"/>
      <c r="L78" s="13" t="n"/>
    </row>
    <row r="79">
      <c r="A79" s="35" t="n"/>
      <c r="B79" s="13" t="n"/>
      <c r="C79" s="13" t="n"/>
      <c r="D79" s="14">
        <f>IF(C79="","",IFERROR(VLOOKUP(C79,Assumptions!$A$7:$D$18,2,FALSE),""))</f>
        <v/>
      </c>
      <c r="E79" s="14">
        <f>IF(C79="","",IFERROR(VLOOKUP(C79,Assumptions!$A$7:$D$18,3,FALSE),""))</f>
        <v/>
      </c>
      <c r="F79" s="15" t="n"/>
      <c r="G79" s="32">
        <f>IF(C79="","",IFERROR(VLOOKUP(C79,Assumptions!$A$7:$D$18,4,FALSE),""))</f>
        <v/>
      </c>
      <c r="H79" s="32">
        <f>IF(OR(C79="",F79="",G79=""),"",F79*G79)</f>
        <v/>
      </c>
      <c r="I79" s="36" t="n"/>
      <c r="J79" s="32">
        <f>IF(OR(D79="",H79="",I79=""),"",IF(D79="Revenue",I79-H79,H79-I79))</f>
        <v/>
      </c>
      <c r="K79" s="17" t="n"/>
      <c r="L79" s="13" t="n"/>
    </row>
    <row r="80">
      <c r="A80" s="35" t="n"/>
      <c r="B80" s="13" t="n"/>
      <c r="C80" s="13" t="n"/>
      <c r="D80" s="18">
        <f>IF(C80="","",IFERROR(VLOOKUP(C80,Assumptions!$A$7:$D$18,2,FALSE),""))</f>
        <v/>
      </c>
      <c r="E80" s="18">
        <f>IF(C80="","",IFERROR(VLOOKUP(C80,Assumptions!$A$7:$D$18,3,FALSE),""))</f>
        <v/>
      </c>
      <c r="F80" s="15" t="n"/>
      <c r="G80" s="34">
        <f>IF(C80="","",IFERROR(VLOOKUP(C80,Assumptions!$A$7:$D$18,4,FALSE),""))</f>
        <v/>
      </c>
      <c r="H80" s="34">
        <f>IF(OR(C80="",F80="",G80=""),"",F80*G80)</f>
        <v/>
      </c>
      <c r="I80" s="36" t="n"/>
      <c r="J80" s="34">
        <f>IF(OR(D80="",H80="",I80=""),"",IF(D80="Revenue",I80-H80,H80-I80))</f>
        <v/>
      </c>
      <c r="K80" s="17" t="n"/>
      <c r="L80" s="13" t="n"/>
    </row>
    <row r="81">
      <c r="A81" s="35" t="n"/>
      <c r="B81" s="13" t="n"/>
      <c r="C81" s="13" t="n"/>
      <c r="D81" s="14">
        <f>IF(C81="","",IFERROR(VLOOKUP(C81,Assumptions!$A$7:$D$18,2,FALSE),""))</f>
        <v/>
      </c>
      <c r="E81" s="14">
        <f>IF(C81="","",IFERROR(VLOOKUP(C81,Assumptions!$A$7:$D$18,3,FALSE),""))</f>
        <v/>
      </c>
      <c r="F81" s="15" t="n"/>
      <c r="G81" s="32">
        <f>IF(C81="","",IFERROR(VLOOKUP(C81,Assumptions!$A$7:$D$18,4,FALSE),""))</f>
        <v/>
      </c>
      <c r="H81" s="32">
        <f>IF(OR(C81="",F81="",G81=""),"",F81*G81)</f>
        <v/>
      </c>
      <c r="I81" s="36" t="n"/>
      <c r="J81" s="32">
        <f>IF(OR(D81="",H81="",I81=""),"",IF(D81="Revenue",I81-H81,H81-I81))</f>
        <v/>
      </c>
      <c r="K81" s="17" t="n"/>
      <c r="L81" s="13" t="n"/>
    </row>
    <row r="82">
      <c r="A82" s="35" t="n"/>
      <c r="B82" s="13" t="n"/>
      <c r="C82" s="13" t="n"/>
      <c r="D82" s="18">
        <f>IF(C82="","",IFERROR(VLOOKUP(C82,Assumptions!$A$7:$D$18,2,FALSE),""))</f>
        <v/>
      </c>
      <c r="E82" s="18">
        <f>IF(C82="","",IFERROR(VLOOKUP(C82,Assumptions!$A$7:$D$18,3,FALSE),""))</f>
        <v/>
      </c>
      <c r="F82" s="15" t="n"/>
      <c r="G82" s="34">
        <f>IF(C82="","",IFERROR(VLOOKUP(C82,Assumptions!$A$7:$D$18,4,FALSE),""))</f>
        <v/>
      </c>
      <c r="H82" s="34">
        <f>IF(OR(C82="",F82="",G82=""),"",F82*G82)</f>
        <v/>
      </c>
      <c r="I82" s="36" t="n"/>
      <c r="J82" s="34">
        <f>IF(OR(D82="",H82="",I82=""),"",IF(D82="Revenue",I82-H82,H82-I82))</f>
        <v/>
      </c>
      <c r="K82" s="17" t="n"/>
      <c r="L82" s="13" t="n"/>
    </row>
    <row r="83">
      <c r="A83" s="35" t="n"/>
      <c r="B83" s="13" t="n"/>
      <c r="C83" s="13" t="n"/>
      <c r="D83" s="14">
        <f>IF(C83="","",IFERROR(VLOOKUP(C83,Assumptions!$A$7:$D$18,2,FALSE),""))</f>
        <v/>
      </c>
      <c r="E83" s="14">
        <f>IF(C83="","",IFERROR(VLOOKUP(C83,Assumptions!$A$7:$D$18,3,FALSE),""))</f>
        <v/>
      </c>
      <c r="F83" s="15" t="n"/>
      <c r="G83" s="32">
        <f>IF(C83="","",IFERROR(VLOOKUP(C83,Assumptions!$A$7:$D$18,4,FALSE),""))</f>
        <v/>
      </c>
      <c r="H83" s="32">
        <f>IF(OR(C83="",F83="",G83=""),"",F83*G83)</f>
        <v/>
      </c>
      <c r="I83" s="36" t="n"/>
      <c r="J83" s="32">
        <f>IF(OR(D83="",H83="",I83=""),"",IF(D83="Revenue",I83-H83,H83-I83))</f>
        <v/>
      </c>
      <c r="K83" s="17" t="n"/>
      <c r="L83" s="13" t="n"/>
    </row>
    <row r="84">
      <c r="A84" s="35" t="n"/>
      <c r="B84" s="13" t="n"/>
      <c r="C84" s="13" t="n"/>
      <c r="D84" s="18">
        <f>IF(C84="","",IFERROR(VLOOKUP(C84,Assumptions!$A$7:$D$18,2,FALSE),""))</f>
        <v/>
      </c>
      <c r="E84" s="18">
        <f>IF(C84="","",IFERROR(VLOOKUP(C84,Assumptions!$A$7:$D$18,3,FALSE),""))</f>
        <v/>
      </c>
      <c r="F84" s="15" t="n"/>
      <c r="G84" s="34">
        <f>IF(C84="","",IFERROR(VLOOKUP(C84,Assumptions!$A$7:$D$18,4,FALSE),""))</f>
        <v/>
      </c>
      <c r="H84" s="34">
        <f>IF(OR(C84="",F84="",G84=""),"",F84*G84)</f>
        <v/>
      </c>
      <c r="I84" s="36" t="n"/>
      <c r="J84" s="34">
        <f>IF(OR(D84="",H84="",I84=""),"",IF(D84="Revenue",I84-H84,H84-I84))</f>
        <v/>
      </c>
      <c r="K84" s="17" t="n"/>
      <c r="L84" s="13" t="n"/>
    </row>
    <row r="85">
      <c r="A85" s="35" t="n"/>
      <c r="B85" s="13" t="n"/>
      <c r="C85" s="13" t="n"/>
      <c r="D85" s="14">
        <f>IF(C85="","",IFERROR(VLOOKUP(C85,Assumptions!$A$7:$D$18,2,FALSE),""))</f>
        <v/>
      </c>
      <c r="E85" s="14">
        <f>IF(C85="","",IFERROR(VLOOKUP(C85,Assumptions!$A$7:$D$18,3,FALSE),""))</f>
        <v/>
      </c>
      <c r="F85" s="15" t="n"/>
      <c r="G85" s="32">
        <f>IF(C85="","",IFERROR(VLOOKUP(C85,Assumptions!$A$7:$D$18,4,FALSE),""))</f>
        <v/>
      </c>
      <c r="H85" s="32">
        <f>IF(OR(C85="",F85="",G85=""),"",F85*G85)</f>
        <v/>
      </c>
      <c r="I85" s="36" t="n"/>
      <c r="J85" s="32">
        <f>IF(OR(D85="",H85="",I85=""),"",IF(D85="Revenue",I85-H85,H85-I85))</f>
        <v/>
      </c>
      <c r="K85" s="17" t="n"/>
      <c r="L85" s="13" t="n"/>
    </row>
    <row r="86">
      <c r="A86" s="35" t="n"/>
      <c r="B86" s="13" t="n"/>
      <c r="C86" s="13" t="n"/>
      <c r="D86" s="18">
        <f>IF(C86="","",IFERROR(VLOOKUP(C86,Assumptions!$A$7:$D$18,2,FALSE),""))</f>
        <v/>
      </c>
      <c r="E86" s="18">
        <f>IF(C86="","",IFERROR(VLOOKUP(C86,Assumptions!$A$7:$D$18,3,FALSE),""))</f>
        <v/>
      </c>
      <c r="F86" s="15" t="n"/>
      <c r="G86" s="34">
        <f>IF(C86="","",IFERROR(VLOOKUP(C86,Assumptions!$A$7:$D$18,4,FALSE),""))</f>
        <v/>
      </c>
      <c r="H86" s="34">
        <f>IF(OR(C86="",F86="",G86=""),"",F86*G86)</f>
        <v/>
      </c>
      <c r="I86" s="36" t="n"/>
      <c r="J86" s="34">
        <f>IF(OR(D86="",H86="",I86=""),"",IF(D86="Revenue",I86-H86,H86-I86))</f>
        <v/>
      </c>
      <c r="K86" s="17" t="n"/>
      <c r="L86" s="13" t="n"/>
    </row>
    <row r="87">
      <c r="A87" s="35" t="n"/>
      <c r="B87" s="13" t="n"/>
      <c r="C87" s="13" t="n"/>
      <c r="D87" s="14">
        <f>IF(C87="","",IFERROR(VLOOKUP(C87,Assumptions!$A$7:$D$18,2,FALSE),""))</f>
        <v/>
      </c>
      <c r="E87" s="14">
        <f>IF(C87="","",IFERROR(VLOOKUP(C87,Assumptions!$A$7:$D$18,3,FALSE),""))</f>
        <v/>
      </c>
      <c r="F87" s="15" t="n"/>
      <c r="G87" s="32">
        <f>IF(C87="","",IFERROR(VLOOKUP(C87,Assumptions!$A$7:$D$18,4,FALSE),""))</f>
        <v/>
      </c>
      <c r="H87" s="32">
        <f>IF(OR(C87="",F87="",G87=""),"",F87*G87)</f>
        <v/>
      </c>
      <c r="I87" s="36" t="n"/>
      <c r="J87" s="32">
        <f>IF(OR(D87="",H87="",I87=""),"",IF(D87="Revenue",I87-H87,H87-I87))</f>
        <v/>
      </c>
      <c r="K87" s="17" t="n"/>
      <c r="L87" s="13" t="n"/>
    </row>
    <row r="88">
      <c r="A88" s="35" t="n"/>
      <c r="B88" s="13" t="n"/>
      <c r="C88" s="13" t="n"/>
      <c r="D88" s="18">
        <f>IF(C88="","",IFERROR(VLOOKUP(C88,Assumptions!$A$7:$D$18,2,FALSE),""))</f>
        <v/>
      </c>
      <c r="E88" s="18">
        <f>IF(C88="","",IFERROR(VLOOKUP(C88,Assumptions!$A$7:$D$18,3,FALSE),""))</f>
        <v/>
      </c>
      <c r="F88" s="15" t="n"/>
      <c r="G88" s="34">
        <f>IF(C88="","",IFERROR(VLOOKUP(C88,Assumptions!$A$7:$D$18,4,FALSE),""))</f>
        <v/>
      </c>
      <c r="H88" s="34">
        <f>IF(OR(C88="",F88="",G88=""),"",F88*G88)</f>
        <v/>
      </c>
      <c r="I88" s="36" t="n"/>
      <c r="J88" s="34">
        <f>IF(OR(D88="",H88="",I88=""),"",IF(D88="Revenue",I88-H88,H88-I88))</f>
        <v/>
      </c>
      <c r="K88" s="17" t="n"/>
      <c r="L88" s="13" t="n"/>
    </row>
    <row r="89">
      <c r="A89" s="35" t="n"/>
      <c r="B89" s="13" t="n"/>
      <c r="C89" s="13" t="n"/>
      <c r="D89" s="14">
        <f>IF(C89="","",IFERROR(VLOOKUP(C89,Assumptions!$A$7:$D$18,2,FALSE),""))</f>
        <v/>
      </c>
      <c r="E89" s="14">
        <f>IF(C89="","",IFERROR(VLOOKUP(C89,Assumptions!$A$7:$D$18,3,FALSE),""))</f>
        <v/>
      </c>
      <c r="F89" s="15" t="n"/>
      <c r="G89" s="32">
        <f>IF(C89="","",IFERROR(VLOOKUP(C89,Assumptions!$A$7:$D$18,4,FALSE),""))</f>
        <v/>
      </c>
      <c r="H89" s="32">
        <f>IF(OR(C89="",F89="",G89=""),"",F89*G89)</f>
        <v/>
      </c>
      <c r="I89" s="36" t="n"/>
      <c r="J89" s="32">
        <f>IF(OR(D89="",H89="",I89=""),"",IF(D89="Revenue",I89-H89,H89-I89))</f>
        <v/>
      </c>
      <c r="K89" s="17" t="n"/>
      <c r="L89" s="13" t="n"/>
    </row>
    <row r="90">
      <c r="A90" s="35" t="n"/>
      <c r="B90" s="13" t="n"/>
      <c r="C90" s="13" t="n"/>
      <c r="D90" s="18">
        <f>IF(C90="","",IFERROR(VLOOKUP(C90,Assumptions!$A$7:$D$18,2,FALSE),""))</f>
        <v/>
      </c>
      <c r="E90" s="18">
        <f>IF(C90="","",IFERROR(VLOOKUP(C90,Assumptions!$A$7:$D$18,3,FALSE),""))</f>
        <v/>
      </c>
      <c r="F90" s="15" t="n"/>
      <c r="G90" s="34">
        <f>IF(C90="","",IFERROR(VLOOKUP(C90,Assumptions!$A$7:$D$18,4,FALSE),""))</f>
        <v/>
      </c>
      <c r="H90" s="34">
        <f>IF(OR(C90="",F90="",G90=""),"",F90*G90)</f>
        <v/>
      </c>
      <c r="I90" s="36" t="n"/>
      <c r="J90" s="34">
        <f>IF(OR(D90="",H90="",I90=""),"",IF(D90="Revenue",I90-H90,H90-I90))</f>
        <v/>
      </c>
      <c r="K90" s="17" t="n"/>
      <c r="L90" s="13" t="n"/>
    </row>
    <row r="91">
      <c r="A91" s="35" t="n"/>
      <c r="B91" s="13" t="n"/>
      <c r="C91" s="13" t="n"/>
      <c r="D91" s="14">
        <f>IF(C91="","",IFERROR(VLOOKUP(C91,Assumptions!$A$7:$D$18,2,FALSE),""))</f>
        <v/>
      </c>
      <c r="E91" s="14">
        <f>IF(C91="","",IFERROR(VLOOKUP(C91,Assumptions!$A$7:$D$18,3,FALSE),""))</f>
        <v/>
      </c>
      <c r="F91" s="15" t="n"/>
      <c r="G91" s="32">
        <f>IF(C91="","",IFERROR(VLOOKUP(C91,Assumptions!$A$7:$D$18,4,FALSE),""))</f>
        <v/>
      </c>
      <c r="H91" s="32">
        <f>IF(OR(C91="",F91="",G91=""),"",F91*G91)</f>
        <v/>
      </c>
      <c r="I91" s="36" t="n"/>
      <c r="J91" s="32">
        <f>IF(OR(D91="",H91="",I91=""),"",IF(D91="Revenue",I91-H91,H91-I91))</f>
        <v/>
      </c>
      <c r="K91" s="17" t="n"/>
      <c r="L91" s="13" t="n"/>
    </row>
    <row r="92">
      <c r="A92" s="35" t="n"/>
      <c r="B92" s="13" t="n"/>
      <c r="C92" s="13" t="n"/>
      <c r="D92" s="18">
        <f>IF(C92="","",IFERROR(VLOOKUP(C92,Assumptions!$A$7:$D$18,2,FALSE),""))</f>
        <v/>
      </c>
      <c r="E92" s="18">
        <f>IF(C92="","",IFERROR(VLOOKUP(C92,Assumptions!$A$7:$D$18,3,FALSE),""))</f>
        <v/>
      </c>
      <c r="F92" s="15" t="n"/>
      <c r="G92" s="34">
        <f>IF(C92="","",IFERROR(VLOOKUP(C92,Assumptions!$A$7:$D$18,4,FALSE),""))</f>
        <v/>
      </c>
      <c r="H92" s="34">
        <f>IF(OR(C92="",F92="",G92=""),"",F92*G92)</f>
        <v/>
      </c>
      <c r="I92" s="36" t="n"/>
      <c r="J92" s="34">
        <f>IF(OR(D92="",H92="",I92=""),"",IF(D92="Revenue",I92-H92,H92-I92))</f>
        <v/>
      </c>
      <c r="K92" s="17" t="n"/>
      <c r="L92" s="13" t="n"/>
    </row>
    <row r="93">
      <c r="A93" s="35" t="n"/>
      <c r="B93" s="13" t="n"/>
      <c r="C93" s="13" t="n"/>
      <c r="D93" s="14">
        <f>IF(C93="","",IFERROR(VLOOKUP(C93,Assumptions!$A$7:$D$18,2,FALSE),""))</f>
        <v/>
      </c>
      <c r="E93" s="14">
        <f>IF(C93="","",IFERROR(VLOOKUP(C93,Assumptions!$A$7:$D$18,3,FALSE),""))</f>
        <v/>
      </c>
      <c r="F93" s="15" t="n"/>
      <c r="G93" s="32">
        <f>IF(C93="","",IFERROR(VLOOKUP(C93,Assumptions!$A$7:$D$18,4,FALSE),""))</f>
        <v/>
      </c>
      <c r="H93" s="32">
        <f>IF(OR(C93="",F93="",G93=""),"",F93*G93)</f>
        <v/>
      </c>
      <c r="I93" s="36" t="n"/>
      <c r="J93" s="32">
        <f>IF(OR(D93="",H93="",I93=""),"",IF(D93="Revenue",I93-H93,H93-I93))</f>
        <v/>
      </c>
      <c r="K93" s="17" t="n"/>
      <c r="L93" s="13" t="n"/>
    </row>
    <row r="94">
      <c r="A94" s="35" t="n"/>
      <c r="B94" s="13" t="n"/>
      <c r="C94" s="13" t="n"/>
      <c r="D94" s="18">
        <f>IF(C94="","",IFERROR(VLOOKUP(C94,Assumptions!$A$7:$D$18,2,FALSE),""))</f>
        <v/>
      </c>
      <c r="E94" s="18">
        <f>IF(C94="","",IFERROR(VLOOKUP(C94,Assumptions!$A$7:$D$18,3,FALSE),""))</f>
        <v/>
      </c>
      <c r="F94" s="15" t="n"/>
      <c r="G94" s="34">
        <f>IF(C94="","",IFERROR(VLOOKUP(C94,Assumptions!$A$7:$D$18,4,FALSE),""))</f>
        <v/>
      </c>
      <c r="H94" s="34">
        <f>IF(OR(C94="",F94="",G94=""),"",F94*G94)</f>
        <v/>
      </c>
      <c r="I94" s="36" t="n"/>
      <c r="J94" s="34">
        <f>IF(OR(D94="",H94="",I94=""),"",IF(D94="Revenue",I94-H94,H94-I94))</f>
        <v/>
      </c>
      <c r="K94" s="17" t="n"/>
      <c r="L94" s="13" t="n"/>
    </row>
    <row r="95">
      <c r="A95" s="35" t="n"/>
      <c r="B95" s="13" t="n"/>
      <c r="C95" s="13" t="n"/>
      <c r="D95" s="14">
        <f>IF(C95="","",IFERROR(VLOOKUP(C95,Assumptions!$A$7:$D$18,2,FALSE),""))</f>
        <v/>
      </c>
      <c r="E95" s="14">
        <f>IF(C95="","",IFERROR(VLOOKUP(C95,Assumptions!$A$7:$D$18,3,FALSE),""))</f>
        <v/>
      </c>
      <c r="F95" s="15" t="n"/>
      <c r="G95" s="32">
        <f>IF(C95="","",IFERROR(VLOOKUP(C95,Assumptions!$A$7:$D$18,4,FALSE),""))</f>
        <v/>
      </c>
      <c r="H95" s="32">
        <f>IF(OR(C95="",F95="",G95=""),"",F95*G95)</f>
        <v/>
      </c>
      <c r="I95" s="36" t="n"/>
      <c r="J95" s="32">
        <f>IF(OR(D95="",H95="",I95=""),"",IF(D95="Revenue",I95-H95,H95-I95))</f>
        <v/>
      </c>
      <c r="K95" s="17" t="n"/>
      <c r="L95" s="13" t="n"/>
    </row>
    <row r="96">
      <c r="A96" s="35" t="n"/>
      <c r="B96" s="13" t="n"/>
      <c r="C96" s="13" t="n"/>
      <c r="D96" s="18">
        <f>IF(C96="","",IFERROR(VLOOKUP(C96,Assumptions!$A$7:$D$18,2,FALSE),""))</f>
        <v/>
      </c>
      <c r="E96" s="18">
        <f>IF(C96="","",IFERROR(VLOOKUP(C96,Assumptions!$A$7:$D$18,3,FALSE),""))</f>
        <v/>
      </c>
      <c r="F96" s="15" t="n"/>
      <c r="G96" s="34">
        <f>IF(C96="","",IFERROR(VLOOKUP(C96,Assumptions!$A$7:$D$18,4,FALSE),""))</f>
        <v/>
      </c>
      <c r="H96" s="34">
        <f>IF(OR(C96="",F96="",G96=""),"",F96*G96)</f>
        <v/>
      </c>
      <c r="I96" s="36" t="n"/>
      <c r="J96" s="34">
        <f>IF(OR(D96="",H96="",I96=""),"",IF(D96="Revenue",I96-H96,H96-I96))</f>
        <v/>
      </c>
      <c r="K96" s="17" t="n"/>
      <c r="L96" s="13" t="n"/>
    </row>
    <row r="97">
      <c r="A97" s="35" t="n"/>
      <c r="B97" s="13" t="n"/>
      <c r="C97" s="13" t="n"/>
      <c r="D97" s="14">
        <f>IF(C97="","",IFERROR(VLOOKUP(C97,Assumptions!$A$7:$D$18,2,FALSE),""))</f>
        <v/>
      </c>
      <c r="E97" s="14">
        <f>IF(C97="","",IFERROR(VLOOKUP(C97,Assumptions!$A$7:$D$18,3,FALSE),""))</f>
        <v/>
      </c>
      <c r="F97" s="15" t="n"/>
      <c r="G97" s="32">
        <f>IF(C97="","",IFERROR(VLOOKUP(C97,Assumptions!$A$7:$D$18,4,FALSE),""))</f>
        <v/>
      </c>
      <c r="H97" s="32">
        <f>IF(OR(C97="",F97="",G97=""),"",F97*G97)</f>
        <v/>
      </c>
      <c r="I97" s="36" t="n"/>
      <c r="J97" s="32">
        <f>IF(OR(D97="",H97="",I97=""),"",IF(D97="Revenue",I97-H97,H97-I97))</f>
        <v/>
      </c>
      <c r="K97" s="17" t="n"/>
      <c r="L97" s="13" t="n"/>
    </row>
    <row r="98">
      <c r="A98" s="35" t="n"/>
      <c r="B98" s="13" t="n"/>
      <c r="C98" s="13" t="n"/>
      <c r="D98" s="18">
        <f>IF(C98="","",IFERROR(VLOOKUP(C98,Assumptions!$A$7:$D$18,2,FALSE),""))</f>
        <v/>
      </c>
      <c r="E98" s="18">
        <f>IF(C98="","",IFERROR(VLOOKUP(C98,Assumptions!$A$7:$D$18,3,FALSE),""))</f>
        <v/>
      </c>
      <c r="F98" s="15" t="n"/>
      <c r="G98" s="34">
        <f>IF(C98="","",IFERROR(VLOOKUP(C98,Assumptions!$A$7:$D$18,4,FALSE),""))</f>
        <v/>
      </c>
      <c r="H98" s="34">
        <f>IF(OR(C98="",F98="",G98=""),"",F98*G98)</f>
        <v/>
      </c>
      <c r="I98" s="36" t="n"/>
      <c r="J98" s="34">
        <f>IF(OR(D98="",H98="",I98=""),"",IF(D98="Revenue",I98-H98,H98-I98))</f>
        <v/>
      </c>
      <c r="K98" s="17" t="n"/>
      <c r="L98" s="13" t="n"/>
    </row>
    <row r="99">
      <c r="A99" s="35" t="n"/>
      <c r="B99" s="13" t="n"/>
      <c r="C99" s="13" t="n"/>
      <c r="D99" s="14">
        <f>IF(C99="","",IFERROR(VLOOKUP(C99,Assumptions!$A$7:$D$18,2,FALSE),""))</f>
        <v/>
      </c>
      <c r="E99" s="14">
        <f>IF(C99="","",IFERROR(VLOOKUP(C99,Assumptions!$A$7:$D$18,3,FALSE),""))</f>
        <v/>
      </c>
      <c r="F99" s="15" t="n"/>
      <c r="G99" s="32">
        <f>IF(C99="","",IFERROR(VLOOKUP(C99,Assumptions!$A$7:$D$18,4,FALSE),""))</f>
        <v/>
      </c>
      <c r="H99" s="32">
        <f>IF(OR(C99="",F99="",G99=""),"",F99*G99)</f>
        <v/>
      </c>
      <c r="I99" s="36" t="n"/>
      <c r="J99" s="32">
        <f>IF(OR(D99="",H99="",I99=""),"",IF(D99="Revenue",I99-H99,H99-I99))</f>
        <v/>
      </c>
      <c r="K99" s="17" t="n"/>
      <c r="L99" s="13" t="n"/>
    </row>
    <row r="100">
      <c r="A100" s="35" t="n"/>
      <c r="B100" s="13" t="n"/>
      <c r="C100" s="13" t="n"/>
      <c r="D100" s="18">
        <f>IF(C100="","",IFERROR(VLOOKUP(C100,Assumptions!$A$7:$D$18,2,FALSE),""))</f>
        <v/>
      </c>
      <c r="E100" s="18">
        <f>IF(C100="","",IFERROR(VLOOKUP(C100,Assumptions!$A$7:$D$18,3,FALSE),""))</f>
        <v/>
      </c>
      <c r="F100" s="15" t="n"/>
      <c r="G100" s="34">
        <f>IF(C100="","",IFERROR(VLOOKUP(C100,Assumptions!$A$7:$D$18,4,FALSE),""))</f>
        <v/>
      </c>
      <c r="H100" s="34">
        <f>IF(OR(C100="",F100="",G100=""),"",F100*G100)</f>
        <v/>
      </c>
      <c r="I100" s="36" t="n"/>
      <c r="J100" s="34">
        <f>IF(OR(D100="",H100="",I100=""),"",IF(D100="Revenue",I100-H100,H100-I100))</f>
        <v/>
      </c>
      <c r="K100" s="17" t="n"/>
      <c r="L100" s="13" t="n"/>
    </row>
    <row r="101">
      <c r="A101" s="35" t="n"/>
      <c r="B101" s="13" t="n"/>
      <c r="C101" s="13" t="n"/>
      <c r="D101" s="14">
        <f>IF(C101="","",IFERROR(VLOOKUP(C101,Assumptions!$A$7:$D$18,2,FALSE),""))</f>
        <v/>
      </c>
      <c r="E101" s="14">
        <f>IF(C101="","",IFERROR(VLOOKUP(C101,Assumptions!$A$7:$D$18,3,FALSE),""))</f>
        <v/>
      </c>
      <c r="F101" s="15" t="n"/>
      <c r="G101" s="32">
        <f>IF(C101="","",IFERROR(VLOOKUP(C101,Assumptions!$A$7:$D$18,4,FALSE),""))</f>
        <v/>
      </c>
      <c r="H101" s="32">
        <f>IF(OR(C101="",F101="",G101=""),"",F101*G101)</f>
        <v/>
      </c>
      <c r="I101" s="36" t="n"/>
      <c r="J101" s="32">
        <f>IF(OR(D101="",H101="",I101=""),"",IF(D101="Revenue",I101-H101,H101-I101))</f>
        <v/>
      </c>
      <c r="K101" s="17" t="n"/>
      <c r="L101" s="13" t="n"/>
    </row>
    <row r="102">
      <c r="A102" s="35" t="n"/>
      <c r="B102" s="13" t="n"/>
      <c r="C102" s="13" t="n"/>
      <c r="D102" s="18">
        <f>IF(C102="","",IFERROR(VLOOKUP(C102,Assumptions!$A$7:$D$18,2,FALSE),""))</f>
        <v/>
      </c>
      <c r="E102" s="18">
        <f>IF(C102="","",IFERROR(VLOOKUP(C102,Assumptions!$A$7:$D$18,3,FALSE),""))</f>
        <v/>
      </c>
      <c r="F102" s="15" t="n"/>
      <c r="G102" s="34">
        <f>IF(C102="","",IFERROR(VLOOKUP(C102,Assumptions!$A$7:$D$18,4,FALSE),""))</f>
        <v/>
      </c>
      <c r="H102" s="34">
        <f>IF(OR(C102="",F102="",G102=""),"",F102*G102)</f>
        <v/>
      </c>
      <c r="I102" s="36" t="n"/>
      <c r="J102" s="34">
        <f>IF(OR(D102="",H102="",I102=""),"",IF(D102="Revenue",I102-H102,H102-I102))</f>
        <v/>
      </c>
      <c r="K102" s="17" t="n"/>
      <c r="L102" s="13" t="n"/>
    </row>
    <row r="103">
      <c r="A103" s="35" t="n"/>
      <c r="B103" s="13" t="n"/>
      <c r="C103" s="13" t="n"/>
      <c r="D103" s="14">
        <f>IF(C103="","",IFERROR(VLOOKUP(C103,Assumptions!$A$7:$D$18,2,FALSE),""))</f>
        <v/>
      </c>
      <c r="E103" s="14">
        <f>IF(C103="","",IFERROR(VLOOKUP(C103,Assumptions!$A$7:$D$18,3,FALSE),""))</f>
        <v/>
      </c>
      <c r="F103" s="15" t="n"/>
      <c r="G103" s="32">
        <f>IF(C103="","",IFERROR(VLOOKUP(C103,Assumptions!$A$7:$D$18,4,FALSE),""))</f>
        <v/>
      </c>
      <c r="H103" s="32">
        <f>IF(OR(C103="",F103="",G103=""),"",F103*G103)</f>
        <v/>
      </c>
      <c r="I103" s="36" t="n"/>
      <c r="J103" s="32">
        <f>IF(OR(D103="",H103="",I103=""),"",IF(D103="Revenue",I103-H103,H103-I103))</f>
        <v/>
      </c>
      <c r="K103" s="17" t="n"/>
      <c r="L103" s="13" t="n"/>
    </row>
    <row r="104">
      <c r="A104" s="35" t="n"/>
      <c r="B104" s="13" t="n"/>
      <c r="C104" s="13" t="n"/>
      <c r="D104" s="18">
        <f>IF(C104="","",IFERROR(VLOOKUP(C104,Assumptions!$A$7:$D$18,2,FALSE),""))</f>
        <v/>
      </c>
      <c r="E104" s="18">
        <f>IF(C104="","",IFERROR(VLOOKUP(C104,Assumptions!$A$7:$D$18,3,FALSE),""))</f>
        <v/>
      </c>
      <c r="F104" s="15" t="n"/>
      <c r="G104" s="34">
        <f>IF(C104="","",IFERROR(VLOOKUP(C104,Assumptions!$A$7:$D$18,4,FALSE),""))</f>
        <v/>
      </c>
      <c r="H104" s="34">
        <f>IF(OR(C104="",F104="",G104=""),"",F104*G104)</f>
        <v/>
      </c>
      <c r="I104" s="36" t="n"/>
      <c r="J104" s="34">
        <f>IF(OR(D104="",H104="",I104=""),"",IF(D104="Revenue",I104-H104,H104-I104))</f>
        <v/>
      </c>
      <c r="K104" s="17" t="n"/>
      <c r="L104" s="13" t="n"/>
    </row>
  </sheetData>
  <autoFilter ref="A4:L104"/>
  <mergeCells count="1">
    <mergeCell ref="A1:L1"/>
  </mergeCells>
  <conditionalFormatting sqref="A5:L104">
    <cfRule type="expression" priority="1" dxfId="1">
      <formula>AND($C5&lt;&gt;"",OR($A5="",$B5="",$F5=""))</formula>
    </cfRule>
  </conditionalFormatting>
  <conditionalFormatting sqref="J5:J104">
    <cfRule type="expression" priority="2" dxfId="0">
      <formula>AND(ISNUMBER($J5),$J5&gt;0)</formula>
    </cfRule>
    <cfRule type="expression" priority="3" dxfId="1">
      <formula>AND(ISNUMBER($J5),$J5&lt;0)</formula>
    </cfRule>
  </conditionalFormatting>
  <conditionalFormatting sqref="K5:K104">
    <cfRule type="expression" priority="4" dxfId="1">
      <formula>$K5="On Hold"</formula>
    </cfRule>
  </conditionalFormatting>
  <dataValidations count="5">
    <dataValidation sqref="C5:C104" showDropDown="0" showInputMessage="1" showErrorMessage="1" allowBlank="0" errorTitle="Check the budget category" error="Choose a budget category from the list." promptTitle="Budget category" prompt="Select the revenue or cost category for this line." type="list">
      <formula1>"Mowing Revenue,Bed Care Revenue,Seasonal Cleanup Revenue,Landscape Enhancement Revenue,Tree &amp; Shrub Care Revenue,Irrigation Check Revenue,Field Labor Cost,Equipment Cost,Fuel Cost,Materials Cost,Insurance &amp; Admin Cost,Facility &amp; Overhead Cost"</formula1>
    </dataValidation>
    <dataValidation sqref="K5:K104" showDropDown="0" showInputMessage="1" showErrorMessage="1" allowBlank="0" errorTitle="Check the status" error="Choose a status from the list." promptTitle="Status" prompt="Select the current administrative status." type="list">
      <formula1>"Planned,Scheduled,In Progress,Complete,On Hold"</formula1>
    </dataValidation>
    <dataValidation sqref="F5:F104" showDropDown="0" showInputMessage="1" showErrorMessage="1" allowBlank="0" errorTitle="Check the quantity" error="Enter a quantity from 0 through 100,000." promptTitle="Quantity" prompt="Enter a nonnegative quantity in the displayed unit." type="decimal" operator="between">
      <formula1>0</formula1>
      <formula2>100000</formula2>
    </dataValidation>
    <dataValidation sqref="I5:I104" showDropDown="0" showInputMessage="1" showErrorMessage="1" allowBlank="0" errorTitle="Check the actual amount" error="Enter an actual amount from $0.00 through $10,000,000.00." promptTitle="Actual amount" prompt="Enter the positive actual revenue or cost amount when available." type="decimal" operator="between">
      <formula1>0</formula1>
      <formula2>10000000</formula2>
    </dataValidation>
    <dataValidation sqref="A5:A104" showDropDown="0" showInputMessage="1" showErrorMessage="1" allowBlank="0" errorTitle="Check the plan date" error="Enter a date within the plan year shown on Assumptions." promptTitle="Plan date" prompt="Enter a date within the selected annual plan." type="custom">
      <formula1>=OR(A5="",AND(A5&gt;=INDIRECT("Assumptions!$B$3"),A5&lt;=INDIRECT("Assumptions!$B$4")))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7" customWidth="1" min="4" max="4"/>
    <col width="48" customWidth="1" min="5" max="5"/>
  </cols>
  <sheetData>
    <row r="1" ht="30" customHeight="1">
      <c r="A1" s="1" t="inlineStr">
        <is>
          <t>Landscaping Budget Assumptions</t>
        </is>
      </c>
      <c r="B1" s="27" t="n"/>
      <c r="C1" s="27" t="n"/>
      <c r="D1" s="27" t="n"/>
      <c r="E1" s="28" t="n"/>
    </row>
    <row r="2">
      <c r="A2" s="19" t="inlineStr">
        <is>
          <t>Plan year</t>
        </is>
      </c>
      <c r="B2" s="20" t="n">
        <v>2027</v>
      </c>
      <c r="C2" s="21" t="n"/>
      <c r="D2" s="19" t="inlineStr">
        <is>
          <t>Editable cells</t>
        </is>
      </c>
      <c r="E2" s="21" t="inlineStr">
        <is>
          <t>Edit the yellow plan year and planning rates.</t>
        </is>
      </c>
    </row>
    <row r="3">
      <c r="A3" s="19" t="inlineStr">
        <is>
          <t>Plan start</t>
        </is>
      </c>
      <c r="B3" s="37">
        <f>IF(B2="","",DATE(B2,1,1))</f>
        <v/>
      </c>
      <c r="C3" s="23" t="n"/>
      <c r="D3" s="19" t="inlineStr">
        <is>
          <t>Rate note</t>
        </is>
      </c>
      <c r="E3" s="23" t="inlineStr">
        <is>
          <t>Rates are planning estimates and are not guaranteed prices.</t>
        </is>
      </c>
    </row>
    <row r="4">
      <c r="A4" s="19" t="inlineStr">
        <is>
          <t>Plan end</t>
        </is>
      </c>
      <c r="B4" s="37">
        <f>IF(B2="","",DATE(B2,12,31))</f>
        <v/>
      </c>
      <c r="C4" s="21" t="n"/>
      <c r="D4" s="19" t="inlineStr">
        <is>
          <t>Monthly view</t>
        </is>
      </c>
      <c r="E4" s="21" t="inlineStr">
        <is>
          <t>The Summary displays January through December for the selected plan year.</t>
        </is>
      </c>
    </row>
    <row r="5">
      <c r="A5" s="2" t="inlineStr">
        <is>
          <t>Category labels and units are stable choices. Edit only the yellow planning rates.</t>
        </is>
      </c>
    </row>
    <row r="6" ht="30" customHeight="1">
      <c r="A6" s="7" t="inlineStr">
        <is>
          <t>Budget Category</t>
        </is>
      </c>
      <c r="B6" s="7" t="inlineStr">
        <is>
          <t>Line Type</t>
        </is>
      </c>
      <c r="C6" s="7" t="inlineStr">
        <is>
          <t>Unit</t>
        </is>
      </c>
      <c r="D6" s="7" t="inlineStr">
        <is>
          <t>Planning Rate</t>
        </is>
      </c>
      <c r="E6" s="7" t="inlineStr">
        <is>
          <t>Planning Note</t>
        </is>
      </c>
    </row>
    <row r="7">
      <c r="A7" s="24" t="inlineStr">
        <is>
          <t>Mowing Revenue</t>
        </is>
      </c>
      <c r="B7" s="24" t="inlineStr">
        <is>
          <t>Revenue</t>
        </is>
      </c>
      <c r="C7" s="24" t="inlineStr">
        <is>
          <t>Visit</t>
        </is>
      </c>
      <c r="D7" s="38" t="n">
        <v>185</v>
      </c>
      <c r="E7" s="21" t="inlineStr">
        <is>
          <t>Planning revenue per scheduled mowing visit.</t>
        </is>
      </c>
    </row>
    <row r="8">
      <c r="A8" s="26" t="inlineStr">
        <is>
          <t>Bed Care Revenue</t>
        </is>
      </c>
      <c r="B8" s="26" t="inlineStr">
        <is>
          <t>Revenue</t>
        </is>
      </c>
      <c r="C8" s="26" t="inlineStr">
        <is>
          <t>Hour</t>
        </is>
      </c>
      <c r="D8" s="38" t="n">
        <v>78</v>
      </c>
      <c r="E8" s="23" t="inlineStr">
        <is>
          <t>Planning revenue per bed care labor hour.</t>
        </is>
      </c>
    </row>
    <row r="9">
      <c r="A9" s="24" t="inlineStr">
        <is>
          <t>Seasonal Cleanup Revenue</t>
        </is>
      </c>
      <c r="B9" s="24" t="inlineStr">
        <is>
          <t>Revenue</t>
        </is>
      </c>
      <c r="C9" s="24" t="inlineStr">
        <is>
          <t>Job</t>
        </is>
      </c>
      <c r="D9" s="38" t="n">
        <v>1250</v>
      </c>
      <c r="E9" s="21" t="inlineStr">
        <is>
          <t>Planning revenue per seasonal cleanup job.</t>
        </is>
      </c>
    </row>
    <row r="10">
      <c r="A10" s="26" t="inlineStr">
        <is>
          <t>Landscape Enhancement Revenue</t>
        </is>
      </c>
      <c r="B10" s="26" t="inlineStr">
        <is>
          <t>Revenue</t>
        </is>
      </c>
      <c r="C10" s="26" t="inlineStr">
        <is>
          <t>Job</t>
        </is>
      </c>
      <c r="D10" s="38" t="n">
        <v>3200</v>
      </c>
      <c r="E10" s="23" t="inlineStr">
        <is>
          <t>Planning revenue per enhancement job.</t>
        </is>
      </c>
    </row>
    <row r="11">
      <c r="A11" s="24" t="inlineStr">
        <is>
          <t>Tree &amp; Shrub Care Revenue</t>
        </is>
      </c>
      <c r="B11" s="24" t="inlineStr">
        <is>
          <t>Revenue</t>
        </is>
      </c>
      <c r="C11" s="24" t="inlineStr">
        <is>
          <t>Hour</t>
        </is>
      </c>
      <c r="D11" s="38" t="n">
        <v>95</v>
      </c>
      <c r="E11" s="21" t="inlineStr">
        <is>
          <t>Planning revenue per service hour.</t>
        </is>
      </c>
    </row>
    <row r="12">
      <c r="A12" s="26" t="inlineStr">
        <is>
          <t>Irrigation Check Revenue</t>
        </is>
      </c>
      <c r="B12" s="26" t="inlineStr">
        <is>
          <t>Revenue</t>
        </is>
      </c>
      <c r="C12" s="26" t="inlineStr">
        <is>
          <t>Visit</t>
        </is>
      </c>
      <c r="D12" s="38" t="n">
        <v>145</v>
      </c>
      <c r="E12" s="23" t="inlineStr">
        <is>
          <t>Planning revenue per inspection visit.</t>
        </is>
      </c>
    </row>
    <row r="13">
      <c r="A13" s="24" t="inlineStr">
        <is>
          <t>Field Labor Cost</t>
        </is>
      </c>
      <c r="B13" s="24" t="inlineStr">
        <is>
          <t>Cost</t>
        </is>
      </c>
      <c r="C13" s="24" t="inlineStr">
        <is>
          <t>Hour</t>
        </is>
      </c>
      <c r="D13" s="38" t="n">
        <v>29</v>
      </c>
      <c r="E13" s="21" t="inlineStr">
        <is>
          <t>Estimated field labor cost per hour.</t>
        </is>
      </c>
    </row>
    <row r="14">
      <c r="A14" s="26" t="inlineStr">
        <is>
          <t>Equipment Cost</t>
        </is>
      </c>
      <c r="B14" s="26" t="inlineStr">
        <is>
          <t>Cost</t>
        </is>
      </c>
      <c r="C14" s="26" t="inlineStr">
        <is>
          <t>Hour</t>
        </is>
      </c>
      <c r="D14" s="38" t="n">
        <v>24</v>
      </c>
      <c r="E14" s="23" t="inlineStr">
        <is>
          <t>Estimated equipment operating cost per hour.</t>
        </is>
      </c>
    </row>
    <row r="15">
      <c r="A15" s="24" t="inlineStr">
        <is>
          <t>Fuel Cost</t>
        </is>
      </c>
      <c r="B15" s="24" t="inlineStr">
        <is>
          <t>Cost</t>
        </is>
      </c>
      <c r="C15" s="24" t="inlineStr">
        <is>
          <t>Gallon</t>
        </is>
      </c>
      <c r="D15" s="38" t="n">
        <v>4.25</v>
      </c>
      <c r="E15" s="21" t="inlineStr">
        <is>
          <t>Estimated fuel cost per gallon.</t>
        </is>
      </c>
    </row>
    <row r="16">
      <c r="A16" s="26" t="inlineStr">
        <is>
          <t>Materials Cost</t>
        </is>
      </c>
      <c r="B16" s="26" t="inlineStr">
        <is>
          <t>Cost</t>
        </is>
      </c>
      <c r="C16" s="26" t="inlineStr">
        <is>
          <t>Supply Unit</t>
        </is>
      </c>
      <c r="D16" s="38" t="n">
        <v>65</v>
      </c>
      <c r="E16" s="23" t="inlineStr">
        <is>
          <t>Estimated cost per general supply unit.</t>
        </is>
      </c>
    </row>
    <row r="17">
      <c r="A17" s="24" t="inlineStr">
        <is>
          <t>Insurance &amp; Admin Cost</t>
        </is>
      </c>
      <c r="B17" s="24" t="inlineStr">
        <is>
          <t>Cost</t>
        </is>
      </c>
      <c r="C17" s="24" t="inlineStr">
        <is>
          <t>Month</t>
        </is>
      </c>
      <c r="D17" s="38" t="n">
        <v>950</v>
      </c>
      <c r="E17" s="21" t="inlineStr">
        <is>
          <t>Estimated monthly insurance and administration cost.</t>
        </is>
      </c>
    </row>
    <row r="18">
      <c r="A18" s="26" t="inlineStr">
        <is>
          <t>Facility &amp; Overhead Cost</t>
        </is>
      </c>
      <c r="B18" s="26" t="inlineStr">
        <is>
          <t>Cost</t>
        </is>
      </c>
      <c r="C18" s="26" t="inlineStr">
        <is>
          <t>Month</t>
        </is>
      </c>
      <c r="D18" s="38" t="n">
        <v>1300</v>
      </c>
      <c r="E18" s="23" t="inlineStr">
        <is>
          <t>Estimated monthly facility and overhead cost.</t>
        </is>
      </c>
    </row>
  </sheetData>
  <autoFilter ref="A6:E18"/>
  <mergeCells count="1">
    <mergeCell ref="A1:E1"/>
  </mergeCells>
  <conditionalFormatting sqref="B2">
    <cfRule type="expression" priority="1" dxfId="1">
      <formula>OR(B2&lt;2020,B2&gt;2100)</formula>
    </cfRule>
  </conditionalFormatting>
  <conditionalFormatting sqref="D7:D18">
    <cfRule type="expression" priority="2" dxfId="2">
      <formula>AND(ISNUMBER(D7),D7=0)</formula>
    </cfRule>
  </conditionalFormatting>
  <dataValidations count="2">
    <dataValidation sqref="B2" showDropDown="0" showInputMessage="1" showErrorMessage="1" allowBlank="0" errorTitle="Check the plan year" error="Enter a four-digit plan year from 2020 through 2100." promptTitle="Plan year" prompt="Enter the calendar year for this annual budget." type="whole" operator="between">
      <formula1>2020</formula1>
      <formula2>2100</formula2>
    </dataValidation>
    <dataValidation sqref="D7:D18" showDropDown="0" showInputMessage="1" showErrorMessage="1" allowBlank="0" errorTitle="Check the planning rate" error="Enter a planning rate from $0.00 through $100,000.00." promptTitle="Planning rate" prompt="Enter a nonnegative estimated rate." type="decimal" operator="between">
      <formula1>0</formula1>
      <formula2>100000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2026-09-09T23:29:38Z</dcterms:created>
  <dcterms:modified xmlns:dcterms="http://purl.org/dc/terms/" xmlns:xsi="http://www.w3.org/2001/XMLSchema-instance" xsi:type="dcterms:W3CDTF">2026-09-09T23:29:39+00:00Z</dcterms:modified>
</cp:coreProperties>
</file>