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Invoice Form" sheetId="2" state="visible" r:id="rId2"/>
    <sheet xmlns:r="http://schemas.openxmlformats.org/officeDocument/2006/relationships" name="Invoices" sheetId="3" state="visible" r:id="rId3"/>
    <sheet xmlns:r="http://schemas.openxmlformats.org/officeDocument/2006/relationships" name="Line Items" sheetId="4" state="visible" r:id="rId4"/>
    <sheet xmlns:r="http://schemas.openxmlformats.org/officeDocument/2006/relationships" name="Assumptions" sheetId="5" state="visible" r:id="rId5"/>
  </sheets>
  <definedNames>
    <definedName name="_xlnm._FilterDatabase" localSheetId="2" hidden="1">'Invoices'!$A$4:$R$104</definedName>
    <definedName name="_xlnm._FilterDatabase" localSheetId="3" hidden="1">'Line Items'!$A$4:$L$104</definedName>
    <definedName name="_xlnm._FilterDatabase" localSheetId="4" hidden="1">'Assumptions'!$A$10:$C$110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$#,##0.00;[Red]-$#,##0.00"/>
    <numFmt numFmtId="166" formatCode="$#,##0.0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65756D"/>
      <sz val="9"/>
    </font>
    <font>
      <name val="Calibri"/>
      <b val="1"/>
      <color rgb="0017261F"/>
      <sz val="11"/>
    </font>
    <font>
      <name val="Calibri"/>
      <color rgb="0017261F"/>
      <sz val="10"/>
    </font>
    <font>
      <name val="Calibri"/>
      <b val="1"/>
      <color rgb="0017261F"/>
      <sz val="10"/>
    </font>
    <font>
      <name val="Calibri"/>
      <b val="1"/>
      <color rgb="0017261F"/>
      <sz val="13"/>
    </font>
  </fonts>
  <fills count="7">
    <fill>
      <patternFill/>
    </fill>
    <fill>
      <patternFill patternType="gray125"/>
    </fill>
    <fill>
      <patternFill patternType="solid">
        <fgColor rgb="00173F35"/>
      </patternFill>
    </fill>
    <fill>
      <patternFill patternType="solid">
        <fgColor rgb="00D7A928"/>
      </patternFill>
    </fill>
    <fill>
      <patternFill patternType="solid">
        <fgColor rgb="00FFFFFF"/>
      </patternFill>
    </fill>
    <fill>
      <patternFill patternType="solid">
        <fgColor rgb="00FFF3C4"/>
      </patternFill>
    </fill>
    <fill>
      <patternFill patternType="solid">
        <fgColor rgb="00F2F7F1"/>
      </patternFill>
    </fill>
  </fills>
  <borders count="6">
    <border>
      <left/>
      <right/>
      <top/>
      <bottom/>
      <diagonal/>
    </border>
    <border>
      <left style="thin">
        <color rgb="00C6D5C8"/>
      </left>
      <right style="thin">
        <color rgb="00C6D5C8"/>
      </right>
      <top style="thin">
        <color rgb="00C6D5C8"/>
      </top>
      <bottom style="thin">
        <color rgb="00C6D5C8"/>
      </bottom>
    </border>
    <border>
      <left/>
      <right/>
      <top style="thin">
        <color rgb="00C6D5C8"/>
      </top>
      <bottom/>
      <diagonal/>
    </border>
    <border>
      <left/>
      <right style="thin">
        <color rgb="00C6D5C8"/>
      </right>
      <top style="thin">
        <color rgb="00C6D5C8"/>
      </top>
      <bottom/>
      <diagonal/>
    </border>
    <border>
      <left/>
      <right/>
      <top style="thin">
        <color rgb="00C6D5C8"/>
      </top>
      <bottom style="thin">
        <color rgb="00C6D5C8"/>
      </bottom>
      <diagonal/>
    </border>
    <border>
      <left/>
      <right style="thin">
        <color rgb="00C6D5C8"/>
      </right>
      <top style="thin">
        <color rgb="00C6D5C8"/>
      </top>
      <bottom style="thin">
        <color rgb="00C6D5C8"/>
      </bottom>
      <diagonal/>
    </border>
  </borders>
  <cellStyleXfs count="1">
    <xf numFmtId="0" fontId="0" fillId="0" borderId="0"/>
  </cellStyleXfs>
  <cellXfs count="61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5" fillId="6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/>
    </xf>
    <xf numFmtId="165" fontId="6" fillId="4" borderId="1" applyAlignment="1" pivotButton="0" quotePrefix="0" xfId="0">
      <alignment horizontal="right" vertical="center"/>
    </xf>
    <xf numFmtId="1" fontId="6" fillId="4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/>
    </xf>
    <xf numFmtId="1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left" vertical="center" wrapText="1"/>
    </xf>
    <xf numFmtId="165" fontId="4" fillId="4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center" vertical="center"/>
    </xf>
    <xf numFmtId="2" fontId="4" fillId="6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center" vertical="center"/>
    </xf>
    <xf numFmtId="2" fontId="4" fillId="4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center" vertical="center"/>
    </xf>
    <xf numFmtId="1" fontId="4" fillId="5" borderId="1" applyAlignment="1" pivotButton="0" quotePrefix="0" xfId="0">
      <alignment horizontal="center" vertical="center"/>
    </xf>
    <xf numFmtId="10" fontId="4" fillId="5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left" vertical="center"/>
    </xf>
    <xf numFmtId="10" fontId="4" fillId="6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 wrapText="1"/>
    </xf>
    <xf numFmtId="165" fontId="4" fillId="4" borderId="1" applyAlignment="1" pivotButton="0" quotePrefix="0" xfId="0">
      <alignment horizontal="left" vertical="center"/>
    </xf>
    <xf numFmtId="10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2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left" vertical="center" wrapText="1"/>
    </xf>
    <xf numFmtId="1" fontId="4" fillId="5" borderId="1" applyAlignment="1" pivotButton="0" quotePrefix="0" xfId="0">
      <alignment horizontal="left" vertical="center" wrapText="1"/>
    </xf>
    <xf numFmtId="10" fontId="4" fillId="5" borderId="1" applyAlignment="1" pivotButton="0" quotePrefix="0" xfId="0">
      <alignment horizontal="left" vertical="center" wrapText="1"/>
    </xf>
    <xf numFmtId="166" fontId="4" fillId="5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164" fontId="4" fillId="4" borderId="1" applyAlignment="1" pivotButton="0" quotePrefix="0" xfId="0">
      <alignment horizontal="left" vertical="center"/>
    </xf>
    <xf numFmtId="165" fontId="6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left" vertical="center" wrapText="1"/>
    </xf>
    <xf numFmtId="165" fontId="4" fillId="4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165" fontId="5" fillId="4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337A4E"/>
        </patternFill>
      </fill>
    </dxf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Outstanding by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'Summary'!C9</f>
            </strRef>
          </tx>
          <spPr>
            <a:solidFill xmlns:a="http://schemas.openxmlformats.org/drawingml/2006/main">
              <a:srgbClr val="337A4E"/>
            </a:solidFill>
            <a:ln xmlns:a="http://schemas.openxmlformats.org/drawingml/2006/main">
              <a:solidFill>
                <a:srgbClr val="337A4E"/>
              </a:solidFill>
              <a:prstDash val="solid"/>
            </a:ln>
          </spPr>
          <cat>
            <numRef>
              <f>'Summary'!$A$10:$A$11</f>
            </numRef>
          </cat>
          <val>
            <numRef>
              <f>'Summary'!$C$10:$C$11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Dollars</a:t>
                </a:r>
              </a:p>
            </rich>
          </tx>
        </title>
        <numFmt formatCode="$0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8</row>
      <rowOff>0</rowOff>
    </from>
    <ext cx="3600000" cy="21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22" customWidth="1" min="4" max="4"/>
    <col width="16" customWidth="1" min="5" max="5"/>
    <col width="4" customWidth="1" min="6" max="6"/>
    <col width="22" customWidth="1" min="7" max="7"/>
    <col width="16" customWidth="1" min="8" max="8"/>
  </cols>
  <sheetData>
    <row r="1" ht="28" customHeight="1">
      <c r="A1" s="1" t="inlineStr">
        <is>
          <t>Invoice Tracking Summary</t>
        </is>
      </c>
      <c r="B1" s="45" t="n"/>
      <c r="C1" s="45" t="n"/>
      <c r="D1" s="45" t="n"/>
      <c r="E1" s="45" t="n"/>
      <c r="F1" s="45" t="n"/>
      <c r="G1" s="45" t="n"/>
      <c r="H1" s="46" t="n"/>
    </row>
    <row r="2"/>
    <row r="3">
      <c r="A3" s="3" t="inlineStr">
        <is>
          <t>Reporting Date</t>
        </is>
      </c>
      <c r="B3" s="47">
        <f>IF(Assumptions!$B$4="","",Assumptions!$B$4)</f>
        <v/>
      </c>
    </row>
    <row r="4"/>
    <row r="5">
      <c r="A5" s="5" t="inlineStr">
        <is>
          <t>Total Invoiced</t>
        </is>
      </c>
      <c r="B5" s="48">
        <f>IFERROR(SUMIF(Invoices!$G$5:$G$104,"&lt;&gt;Void",Invoices!$M$5:$M$104),0)</f>
        <v/>
      </c>
      <c r="D5" s="5" t="inlineStr">
        <is>
          <t>Amount Paid</t>
        </is>
      </c>
      <c r="E5" s="48">
        <f>IFERROR(SUMIF(Invoices!$G$5:$G$104,"&lt;&gt;Void",Invoices!$N$5:$N$104),0)</f>
        <v/>
      </c>
      <c r="G5" s="5" t="inlineStr">
        <is>
          <t>Outstanding</t>
        </is>
      </c>
      <c r="H5" s="48">
        <f>IFERROR(SUMIF(Invoices!$G$5:$G$104,"&lt;&gt;Void",Invoices!$O$5:$O$104),0)</f>
        <v/>
      </c>
    </row>
    <row r="6"/>
    <row r="7">
      <c r="A7" s="5" t="inlineStr">
        <is>
          <t>Overdue Balance</t>
        </is>
      </c>
      <c r="B7" s="48">
        <f>IFERROR(SUMIF(Invoices!$P$5:$P$104,"Overdue",Invoices!$O$5:$O$104),0)</f>
        <v/>
      </c>
      <c r="D7" s="5" t="inlineStr">
        <is>
          <t>Open Invoices</t>
        </is>
      </c>
      <c r="E7" s="7">
        <f>IFERROR(COUNTIF(Invoices!$P$5:$P$104,"Open"),0)</f>
        <v/>
      </c>
      <c r="G7" s="5" t="inlineStr">
        <is>
          <t>Overdue Invoices</t>
        </is>
      </c>
      <c r="H7" s="7">
        <f>IFERROR(COUNTIF(Invoices!$P$5:$P$104,"Overdue"),0)</f>
        <v/>
      </c>
    </row>
    <row r="8"/>
    <row r="9" ht="30" customHeight="1">
      <c r="A9" s="8" t="inlineStr">
        <is>
          <t>Status</t>
        </is>
      </c>
      <c r="B9" s="8" t="inlineStr">
        <is>
          <t>Invoice Count</t>
        </is>
      </c>
      <c r="C9" s="8" t="inlineStr">
        <is>
          <t>Outstanding</t>
        </is>
      </c>
    </row>
    <row r="10">
      <c r="A10" s="9" t="inlineStr">
        <is>
          <t>Open</t>
        </is>
      </c>
      <c r="B10" s="10">
        <f>IFERROR(COUNTIF(Invoices!$P$5:$P$104,A10),0)</f>
        <v/>
      </c>
      <c r="C10" s="49">
        <f>IFERROR(SUMIF(Invoices!$P$5:$P$104,A10,Invoices!$O$5:$O$104),0)</f>
        <v/>
      </c>
    </row>
    <row r="11">
      <c r="A11" s="12" t="inlineStr">
        <is>
          <t>Overdue</t>
        </is>
      </c>
      <c r="B11" s="13">
        <f>IFERROR(COUNTIF(Invoices!$P$5:$P$104,A11),0)</f>
        <v/>
      </c>
      <c r="C11" s="50">
        <f>IFERROR(SUMIF(Invoices!$P$5:$P$104,A11,Invoices!$O$5:$O$104),0)</f>
        <v/>
      </c>
    </row>
    <row r="12">
      <c r="A12" s="9" t="inlineStr">
        <is>
          <t>Paid</t>
        </is>
      </c>
      <c r="B12" s="10">
        <f>IFERROR(COUNTIF(Invoices!$P$5:$P$104,A12),0)</f>
        <v/>
      </c>
      <c r="C12" s="49">
        <f>IFERROR(SUMIF(Invoices!$P$5:$P$104,A12,Invoices!$O$5:$O$104),0)</f>
        <v/>
      </c>
    </row>
    <row r="13">
      <c r="A13" s="12" t="inlineStr">
        <is>
          <t>Draft</t>
        </is>
      </c>
      <c r="B13" s="13">
        <f>IFERROR(COUNTIF(Invoices!$P$5:$P$104,A13),0)</f>
        <v/>
      </c>
      <c r="C13" s="50">
        <f>IFERROR(SUMIF(Invoices!$P$5:$P$104,A13,Invoices!$O$5:$O$104),0)</f>
        <v/>
      </c>
    </row>
    <row r="14">
      <c r="A14" s="9" t="inlineStr">
        <is>
          <t>Void</t>
        </is>
      </c>
      <c r="B14" s="10">
        <f>IFERROR(COUNTIF(Invoices!$P$5:$P$104,A14),0)</f>
        <v/>
      </c>
      <c r="C14" s="49">
        <f>IFERROR(SUMIF(Invoices!$P$5:$P$104,A14,Invoices!$O$5:$O$104),0)</f>
        <v/>
      </c>
    </row>
  </sheetData>
  <mergeCells count="1">
    <mergeCell ref="A1:H1"/>
  </mergeCells>
  <conditionalFormatting sqref="A10:C14">
    <cfRule type="expression" priority="1" dxfId="0">
      <formula>$A10="Paid"</formula>
    </cfRule>
    <cfRule type="expression" priority="2" dxfId="1">
      <formula>$A10="Overdue"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6"/>
  <sheetViews>
    <sheetView showGridLines="0" zoomScale="9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7" customWidth="1" min="1" max="1"/>
    <col width="27" customWidth="1" min="2" max="2"/>
    <col width="35" customWidth="1" min="3" max="3"/>
    <col width="15" customWidth="1" min="4" max="4"/>
    <col width="22" customWidth="1" min="5" max="5"/>
    <col width="16" customWidth="1" min="6" max="6"/>
  </cols>
  <sheetData>
    <row r="1" ht="28" customHeight="1">
      <c r="A1" s="1" t="inlineStr">
        <is>
          <t>Landscaping Invoice</t>
        </is>
      </c>
      <c r="B1" s="45" t="n"/>
      <c r="C1" s="45" t="n"/>
      <c r="D1" s="45" t="n"/>
      <c r="E1" s="45" t="n"/>
      <c r="F1" s="46" t="n"/>
    </row>
    <row r="2">
      <c r="A2" s="15" t="inlineStr">
        <is>
          <t>From</t>
        </is>
      </c>
      <c r="B2" s="16">
        <f>IF(Assumptions!$B$5="","",Assumptions!$B$5)</f>
        <v/>
      </c>
    </row>
    <row r="3">
      <c r="A3" s="15" t="inlineStr">
        <is>
          <t>Select Invoice #</t>
        </is>
      </c>
      <c r="B3" s="17" t="inlineStr">
        <is>
          <t>LFI-26002</t>
        </is>
      </c>
      <c r="D3" s="15" t="inlineStr">
        <is>
          <t>Review Flag</t>
        </is>
      </c>
      <c r="E3" s="16">
        <f>IF($B$3="","",IFERROR(VLOOKUP($B$3,Invoices!$A$5:$R$104,18,FALSE),""))</f>
        <v/>
      </c>
    </row>
    <row r="4">
      <c r="A4" s="15" t="inlineStr">
        <is>
          <t>Customer</t>
        </is>
      </c>
      <c r="B4" s="16">
        <f>IF($B$3="","",IFERROR(VLOOKUP($B$3,Invoices!$A$5:$R$104,2,FALSE),""))</f>
        <v/>
      </c>
      <c r="D4" s="15" t="inlineStr">
        <is>
          <t>Property / Job Site</t>
        </is>
      </c>
      <c r="E4" s="16">
        <f>IF($B$3="","",IFERROR(VLOOKUP($B$3,Invoices!$A$5:$R$104,3,FALSE),""))</f>
        <v/>
      </c>
    </row>
    <row r="5">
      <c r="A5" s="15" t="inlineStr">
        <is>
          <t>Invoice Date</t>
        </is>
      </c>
      <c r="B5" s="51">
        <f>IF($B$3="","",IFERROR(VLOOKUP($B$3,Invoices!$A$5:$R$104,4,FALSE),""))</f>
        <v/>
      </c>
      <c r="D5" s="15" t="inlineStr">
        <is>
          <t>Due Date</t>
        </is>
      </c>
      <c r="E5" s="51">
        <f>IF($B$3="","",IFERROR(VLOOKUP($B$3,Invoices!$A$5:$R$104,6,FALSE),""))</f>
        <v/>
      </c>
    </row>
    <row r="6">
      <c r="A6" s="15" t="inlineStr">
        <is>
          <t>Payment Status</t>
        </is>
      </c>
      <c r="B6" s="16">
        <f>IF($B$3="","",IFERROR(VLOOKUP($B$3,Invoices!$A$5:$R$104,16,FALSE),""))</f>
        <v/>
      </c>
      <c r="D6" s="15" t="inlineStr">
        <is>
          <t>Balance Due</t>
        </is>
      </c>
      <c r="E6" s="52">
        <f>IF($B$3="","",IFERROR(VLOOKUP($B$3,Invoices!$A$5:$R$104,15,FALSE),""))</f>
        <v/>
      </c>
    </row>
    <row r="7"/>
    <row r="8" ht="30" customHeight="1">
      <c r="A8" s="8" t="inlineStr">
        <is>
          <t>Service Date</t>
        </is>
      </c>
      <c r="B8" s="8" t="inlineStr">
        <is>
          <t>Service</t>
        </is>
      </c>
      <c r="C8" s="8" t="inlineStr">
        <is>
          <t>Description</t>
        </is>
      </c>
      <c r="D8" s="8" t="inlineStr">
        <is>
          <t>Quantity</t>
        </is>
      </c>
      <c r="E8" s="8" t="inlineStr">
        <is>
          <t>Unit</t>
        </is>
      </c>
      <c r="F8" s="8" t="inlineStr">
        <is>
          <t>Amount</t>
        </is>
      </c>
    </row>
    <row r="9">
      <c r="A9" s="53">
        <f>IFERROR(INDEX('Line Items'!$B$5:$B$104,MATCH($B$3&amp;"|1",'Line Items'!$K$5:$K$104,0)),"")</f>
        <v/>
      </c>
      <c r="B9" s="12">
        <f>IFERROR(IF(INDEX('Line Items'!$C$5:$C$104,MATCH($B$3&amp;"|1",'Line Items'!$K$5:$K$104,0))=0,"",INDEX('Line Items'!$C$5:$C$104,MATCH($B$3&amp;"|1",'Line Items'!$K$5:$K$104,0))),"")</f>
        <v/>
      </c>
      <c r="C9" s="12">
        <f>IFERROR(IF(INDEX('Line Items'!$D$5:$D$104,MATCH($B$3&amp;"|1",'Line Items'!$K$5:$K$104,0))=0,"",INDEX('Line Items'!$D$5:$D$104,MATCH($B$3&amp;"|1",'Line Items'!$K$5:$K$104,0))),"")</f>
        <v/>
      </c>
      <c r="D9" s="21">
        <f>IFERROR(IF(INDEX('Line Items'!$E$5:$E$104,MATCH($B$3&amp;"|1",'Line Items'!$K$5:$K$104,0))=0,"",INDEX('Line Items'!$E$5:$E$104,MATCH($B$3&amp;"|1",'Line Items'!$K$5:$K$104,0))),"")</f>
        <v/>
      </c>
      <c r="E9" s="12">
        <f>IFERROR(IF(INDEX('Line Items'!$F$5:$F$104,MATCH($B$3&amp;"|1",'Line Items'!$K$5:$K$104,0))=0,"",INDEX('Line Items'!$F$5:$F$104,MATCH($B$3&amp;"|1",'Line Items'!$K$5:$K$104,0))),"")</f>
        <v/>
      </c>
      <c r="F9" s="50">
        <f>IFERROR(IF(INDEX('Line Items'!$I$5:$I$104,MATCH($B$3&amp;"|1",'Line Items'!$K$5:$K$104,0))=0,"",INDEX('Line Items'!$I$5:$I$104,MATCH($B$3&amp;"|1",'Line Items'!$K$5:$K$104,0))),"")</f>
        <v/>
      </c>
    </row>
    <row r="10">
      <c r="A10" s="54">
        <f>IFERROR(INDEX('Line Items'!$B$5:$B$104,MATCH($B$3&amp;"|2",'Line Items'!$K$5:$K$104,0)),"")</f>
        <v/>
      </c>
      <c r="B10" s="9">
        <f>IFERROR(IF(INDEX('Line Items'!$C$5:$C$104,MATCH($B$3&amp;"|2",'Line Items'!$K$5:$K$104,0))=0,"",INDEX('Line Items'!$C$5:$C$104,MATCH($B$3&amp;"|2",'Line Items'!$K$5:$K$104,0))),"")</f>
        <v/>
      </c>
      <c r="C10" s="9">
        <f>IFERROR(IF(INDEX('Line Items'!$D$5:$D$104,MATCH($B$3&amp;"|2",'Line Items'!$K$5:$K$104,0))=0,"",INDEX('Line Items'!$D$5:$D$104,MATCH($B$3&amp;"|2",'Line Items'!$K$5:$K$104,0))),"")</f>
        <v/>
      </c>
      <c r="D10" s="23">
        <f>IFERROR(IF(INDEX('Line Items'!$E$5:$E$104,MATCH($B$3&amp;"|2",'Line Items'!$K$5:$K$104,0))=0,"",INDEX('Line Items'!$E$5:$E$104,MATCH($B$3&amp;"|2",'Line Items'!$K$5:$K$104,0))),"")</f>
        <v/>
      </c>
      <c r="E10" s="9">
        <f>IFERROR(IF(INDEX('Line Items'!$F$5:$F$104,MATCH($B$3&amp;"|2",'Line Items'!$K$5:$K$104,0))=0,"",INDEX('Line Items'!$F$5:$F$104,MATCH($B$3&amp;"|2",'Line Items'!$K$5:$K$104,0))),"")</f>
        <v/>
      </c>
      <c r="F10" s="49">
        <f>IFERROR(IF(INDEX('Line Items'!$I$5:$I$104,MATCH($B$3&amp;"|2",'Line Items'!$K$5:$K$104,0))=0,"",INDEX('Line Items'!$I$5:$I$104,MATCH($B$3&amp;"|2",'Line Items'!$K$5:$K$104,0))),"")</f>
        <v/>
      </c>
    </row>
    <row r="11">
      <c r="A11" s="53">
        <f>IFERROR(INDEX('Line Items'!$B$5:$B$104,MATCH($B$3&amp;"|3",'Line Items'!$K$5:$K$104,0)),"")</f>
        <v/>
      </c>
      <c r="B11" s="12">
        <f>IFERROR(IF(INDEX('Line Items'!$C$5:$C$104,MATCH($B$3&amp;"|3",'Line Items'!$K$5:$K$104,0))=0,"",INDEX('Line Items'!$C$5:$C$104,MATCH($B$3&amp;"|3",'Line Items'!$K$5:$K$104,0))),"")</f>
        <v/>
      </c>
      <c r="C11" s="12">
        <f>IFERROR(IF(INDEX('Line Items'!$D$5:$D$104,MATCH($B$3&amp;"|3",'Line Items'!$K$5:$K$104,0))=0,"",INDEX('Line Items'!$D$5:$D$104,MATCH($B$3&amp;"|3",'Line Items'!$K$5:$K$104,0))),"")</f>
        <v/>
      </c>
      <c r="D11" s="21">
        <f>IFERROR(IF(INDEX('Line Items'!$E$5:$E$104,MATCH($B$3&amp;"|3",'Line Items'!$K$5:$K$104,0))=0,"",INDEX('Line Items'!$E$5:$E$104,MATCH($B$3&amp;"|3",'Line Items'!$K$5:$K$104,0))),"")</f>
        <v/>
      </c>
      <c r="E11" s="12">
        <f>IFERROR(IF(INDEX('Line Items'!$F$5:$F$104,MATCH($B$3&amp;"|3",'Line Items'!$K$5:$K$104,0))=0,"",INDEX('Line Items'!$F$5:$F$104,MATCH($B$3&amp;"|3",'Line Items'!$K$5:$K$104,0))),"")</f>
        <v/>
      </c>
      <c r="F11" s="50">
        <f>IFERROR(IF(INDEX('Line Items'!$I$5:$I$104,MATCH($B$3&amp;"|3",'Line Items'!$K$5:$K$104,0))=0,"",INDEX('Line Items'!$I$5:$I$104,MATCH($B$3&amp;"|3",'Line Items'!$K$5:$K$104,0))),"")</f>
        <v/>
      </c>
    </row>
    <row r="12">
      <c r="A12" s="54">
        <f>IFERROR(INDEX('Line Items'!$B$5:$B$104,MATCH($B$3&amp;"|4",'Line Items'!$K$5:$K$104,0)),"")</f>
        <v/>
      </c>
      <c r="B12" s="9">
        <f>IFERROR(IF(INDEX('Line Items'!$C$5:$C$104,MATCH($B$3&amp;"|4",'Line Items'!$K$5:$K$104,0))=0,"",INDEX('Line Items'!$C$5:$C$104,MATCH($B$3&amp;"|4",'Line Items'!$K$5:$K$104,0))),"")</f>
        <v/>
      </c>
      <c r="C12" s="9">
        <f>IFERROR(IF(INDEX('Line Items'!$D$5:$D$104,MATCH($B$3&amp;"|4",'Line Items'!$K$5:$K$104,0))=0,"",INDEX('Line Items'!$D$5:$D$104,MATCH($B$3&amp;"|4",'Line Items'!$K$5:$K$104,0))),"")</f>
        <v/>
      </c>
      <c r="D12" s="23">
        <f>IFERROR(IF(INDEX('Line Items'!$E$5:$E$104,MATCH($B$3&amp;"|4",'Line Items'!$K$5:$K$104,0))=0,"",INDEX('Line Items'!$E$5:$E$104,MATCH($B$3&amp;"|4",'Line Items'!$K$5:$K$104,0))),"")</f>
        <v/>
      </c>
      <c r="E12" s="9">
        <f>IFERROR(IF(INDEX('Line Items'!$F$5:$F$104,MATCH($B$3&amp;"|4",'Line Items'!$K$5:$K$104,0))=0,"",INDEX('Line Items'!$F$5:$F$104,MATCH($B$3&amp;"|4",'Line Items'!$K$5:$K$104,0))),"")</f>
        <v/>
      </c>
      <c r="F12" s="49">
        <f>IFERROR(IF(INDEX('Line Items'!$I$5:$I$104,MATCH($B$3&amp;"|4",'Line Items'!$K$5:$K$104,0))=0,"",INDEX('Line Items'!$I$5:$I$104,MATCH($B$3&amp;"|4",'Line Items'!$K$5:$K$104,0))),"")</f>
        <v/>
      </c>
    </row>
    <row r="13">
      <c r="A13" s="53">
        <f>IFERROR(INDEX('Line Items'!$B$5:$B$104,MATCH($B$3&amp;"|5",'Line Items'!$K$5:$K$104,0)),"")</f>
        <v/>
      </c>
      <c r="B13" s="12">
        <f>IFERROR(IF(INDEX('Line Items'!$C$5:$C$104,MATCH($B$3&amp;"|5",'Line Items'!$K$5:$K$104,0))=0,"",INDEX('Line Items'!$C$5:$C$104,MATCH($B$3&amp;"|5",'Line Items'!$K$5:$K$104,0))),"")</f>
        <v/>
      </c>
      <c r="C13" s="12">
        <f>IFERROR(IF(INDEX('Line Items'!$D$5:$D$104,MATCH($B$3&amp;"|5",'Line Items'!$K$5:$K$104,0))=0,"",INDEX('Line Items'!$D$5:$D$104,MATCH($B$3&amp;"|5",'Line Items'!$K$5:$K$104,0))),"")</f>
        <v/>
      </c>
      <c r="D13" s="21">
        <f>IFERROR(IF(INDEX('Line Items'!$E$5:$E$104,MATCH($B$3&amp;"|5",'Line Items'!$K$5:$K$104,0))=0,"",INDEX('Line Items'!$E$5:$E$104,MATCH($B$3&amp;"|5",'Line Items'!$K$5:$K$104,0))),"")</f>
        <v/>
      </c>
      <c r="E13" s="12">
        <f>IFERROR(IF(INDEX('Line Items'!$F$5:$F$104,MATCH($B$3&amp;"|5",'Line Items'!$K$5:$K$104,0))=0,"",INDEX('Line Items'!$F$5:$F$104,MATCH($B$3&amp;"|5",'Line Items'!$K$5:$K$104,0))),"")</f>
        <v/>
      </c>
      <c r="F13" s="50">
        <f>IFERROR(IF(INDEX('Line Items'!$I$5:$I$104,MATCH($B$3&amp;"|5",'Line Items'!$K$5:$K$104,0))=0,"",INDEX('Line Items'!$I$5:$I$104,MATCH($B$3&amp;"|5",'Line Items'!$K$5:$K$104,0))),"")</f>
        <v/>
      </c>
    </row>
    <row r="14">
      <c r="A14" s="54">
        <f>IFERROR(INDEX('Line Items'!$B$5:$B$104,MATCH($B$3&amp;"|6",'Line Items'!$K$5:$K$104,0)),"")</f>
        <v/>
      </c>
      <c r="B14" s="9">
        <f>IFERROR(IF(INDEX('Line Items'!$C$5:$C$104,MATCH($B$3&amp;"|6",'Line Items'!$K$5:$K$104,0))=0,"",INDEX('Line Items'!$C$5:$C$104,MATCH($B$3&amp;"|6",'Line Items'!$K$5:$K$104,0))),"")</f>
        <v/>
      </c>
      <c r="C14" s="9">
        <f>IFERROR(IF(INDEX('Line Items'!$D$5:$D$104,MATCH($B$3&amp;"|6",'Line Items'!$K$5:$K$104,0))=0,"",INDEX('Line Items'!$D$5:$D$104,MATCH($B$3&amp;"|6",'Line Items'!$K$5:$K$104,0))),"")</f>
        <v/>
      </c>
      <c r="D14" s="23">
        <f>IFERROR(IF(INDEX('Line Items'!$E$5:$E$104,MATCH($B$3&amp;"|6",'Line Items'!$K$5:$K$104,0))=0,"",INDEX('Line Items'!$E$5:$E$104,MATCH($B$3&amp;"|6",'Line Items'!$K$5:$K$104,0))),"")</f>
        <v/>
      </c>
      <c r="E14" s="9">
        <f>IFERROR(IF(INDEX('Line Items'!$F$5:$F$104,MATCH($B$3&amp;"|6",'Line Items'!$K$5:$K$104,0))=0,"",INDEX('Line Items'!$F$5:$F$104,MATCH($B$3&amp;"|6",'Line Items'!$K$5:$K$104,0))),"")</f>
        <v/>
      </c>
      <c r="F14" s="49">
        <f>IFERROR(IF(INDEX('Line Items'!$I$5:$I$104,MATCH($B$3&amp;"|6",'Line Items'!$K$5:$K$104,0))=0,"",INDEX('Line Items'!$I$5:$I$104,MATCH($B$3&amp;"|6",'Line Items'!$K$5:$K$104,0))),"")</f>
        <v/>
      </c>
    </row>
    <row r="15">
      <c r="A15" s="53">
        <f>IFERROR(INDEX('Line Items'!$B$5:$B$104,MATCH($B$3&amp;"|7",'Line Items'!$K$5:$K$104,0)),"")</f>
        <v/>
      </c>
      <c r="B15" s="12">
        <f>IFERROR(IF(INDEX('Line Items'!$C$5:$C$104,MATCH($B$3&amp;"|7",'Line Items'!$K$5:$K$104,0))=0,"",INDEX('Line Items'!$C$5:$C$104,MATCH($B$3&amp;"|7",'Line Items'!$K$5:$K$104,0))),"")</f>
        <v/>
      </c>
      <c r="C15" s="12">
        <f>IFERROR(IF(INDEX('Line Items'!$D$5:$D$104,MATCH($B$3&amp;"|7",'Line Items'!$K$5:$K$104,0))=0,"",INDEX('Line Items'!$D$5:$D$104,MATCH($B$3&amp;"|7",'Line Items'!$K$5:$K$104,0))),"")</f>
        <v/>
      </c>
      <c r="D15" s="21">
        <f>IFERROR(IF(INDEX('Line Items'!$E$5:$E$104,MATCH($B$3&amp;"|7",'Line Items'!$K$5:$K$104,0))=0,"",INDEX('Line Items'!$E$5:$E$104,MATCH($B$3&amp;"|7",'Line Items'!$K$5:$K$104,0))),"")</f>
        <v/>
      </c>
      <c r="E15" s="12">
        <f>IFERROR(IF(INDEX('Line Items'!$F$5:$F$104,MATCH($B$3&amp;"|7",'Line Items'!$K$5:$K$104,0))=0,"",INDEX('Line Items'!$F$5:$F$104,MATCH($B$3&amp;"|7",'Line Items'!$K$5:$K$104,0))),"")</f>
        <v/>
      </c>
      <c r="F15" s="50">
        <f>IFERROR(IF(INDEX('Line Items'!$I$5:$I$104,MATCH($B$3&amp;"|7",'Line Items'!$K$5:$K$104,0))=0,"",INDEX('Line Items'!$I$5:$I$104,MATCH($B$3&amp;"|7",'Line Items'!$K$5:$K$104,0))),"")</f>
        <v/>
      </c>
    </row>
    <row r="16">
      <c r="A16" s="54">
        <f>IFERROR(INDEX('Line Items'!$B$5:$B$104,MATCH($B$3&amp;"|8",'Line Items'!$K$5:$K$104,0)),"")</f>
        <v/>
      </c>
      <c r="B16" s="9">
        <f>IFERROR(IF(INDEX('Line Items'!$C$5:$C$104,MATCH($B$3&amp;"|8",'Line Items'!$K$5:$K$104,0))=0,"",INDEX('Line Items'!$C$5:$C$104,MATCH($B$3&amp;"|8",'Line Items'!$K$5:$K$104,0))),"")</f>
        <v/>
      </c>
      <c r="C16" s="9">
        <f>IFERROR(IF(INDEX('Line Items'!$D$5:$D$104,MATCH($B$3&amp;"|8",'Line Items'!$K$5:$K$104,0))=0,"",INDEX('Line Items'!$D$5:$D$104,MATCH($B$3&amp;"|8",'Line Items'!$K$5:$K$104,0))),"")</f>
        <v/>
      </c>
      <c r="D16" s="23">
        <f>IFERROR(IF(INDEX('Line Items'!$E$5:$E$104,MATCH($B$3&amp;"|8",'Line Items'!$K$5:$K$104,0))=0,"",INDEX('Line Items'!$E$5:$E$104,MATCH($B$3&amp;"|8",'Line Items'!$K$5:$K$104,0))),"")</f>
        <v/>
      </c>
      <c r="E16" s="9">
        <f>IFERROR(IF(INDEX('Line Items'!$F$5:$F$104,MATCH($B$3&amp;"|8",'Line Items'!$K$5:$K$104,0))=0,"",INDEX('Line Items'!$F$5:$F$104,MATCH($B$3&amp;"|8",'Line Items'!$K$5:$K$104,0))),"")</f>
        <v/>
      </c>
      <c r="F16" s="49">
        <f>IFERROR(IF(INDEX('Line Items'!$I$5:$I$104,MATCH($B$3&amp;"|8",'Line Items'!$K$5:$K$104,0))=0,"",INDEX('Line Items'!$I$5:$I$104,MATCH($B$3&amp;"|8",'Line Items'!$K$5:$K$104,0))),"")</f>
        <v/>
      </c>
    </row>
    <row r="17">
      <c r="A17" s="53">
        <f>IFERROR(INDEX('Line Items'!$B$5:$B$104,MATCH($B$3&amp;"|9",'Line Items'!$K$5:$K$104,0)),"")</f>
        <v/>
      </c>
      <c r="B17" s="12">
        <f>IFERROR(IF(INDEX('Line Items'!$C$5:$C$104,MATCH($B$3&amp;"|9",'Line Items'!$K$5:$K$104,0))=0,"",INDEX('Line Items'!$C$5:$C$104,MATCH($B$3&amp;"|9",'Line Items'!$K$5:$K$104,0))),"")</f>
        <v/>
      </c>
      <c r="C17" s="12">
        <f>IFERROR(IF(INDEX('Line Items'!$D$5:$D$104,MATCH($B$3&amp;"|9",'Line Items'!$K$5:$K$104,0))=0,"",INDEX('Line Items'!$D$5:$D$104,MATCH($B$3&amp;"|9",'Line Items'!$K$5:$K$104,0))),"")</f>
        <v/>
      </c>
      <c r="D17" s="21">
        <f>IFERROR(IF(INDEX('Line Items'!$E$5:$E$104,MATCH($B$3&amp;"|9",'Line Items'!$K$5:$K$104,0))=0,"",INDEX('Line Items'!$E$5:$E$104,MATCH($B$3&amp;"|9",'Line Items'!$K$5:$K$104,0))),"")</f>
        <v/>
      </c>
      <c r="E17" s="12">
        <f>IFERROR(IF(INDEX('Line Items'!$F$5:$F$104,MATCH($B$3&amp;"|9",'Line Items'!$K$5:$K$104,0))=0,"",INDEX('Line Items'!$F$5:$F$104,MATCH($B$3&amp;"|9",'Line Items'!$K$5:$K$104,0))),"")</f>
        <v/>
      </c>
      <c r="F17" s="50">
        <f>IFERROR(IF(INDEX('Line Items'!$I$5:$I$104,MATCH($B$3&amp;"|9",'Line Items'!$K$5:$K$104,0))=0,"",INDEX('Line Items'!$I$5:$I$104,MATCH($B$3&amp;"|9",'Line Items'!$K$5:$K$104,0))),"")</f>
        <v/>
      </c>
    </row>
    <row r="18">
      <c r="A18" s="54">
        <f>IFERROR(INDEX('Line Items'!$B$5:$B$104,MATCH($B$3&amp;"|10",'Line Items'!$K$5:$K$104,0)),"")</f>
        <v/>
      </c>
      <c r="B18" s="9">
        <f>IFERROR(IF(INDEX('Line Items'!$C$5:$C$104,MATCH($B$3&amp;"|10",'Line Items'!$K$5:$K$104,0))=0,"",INDEX('Line Items'!$C$5:$C$104,MATCH($B$3&amp;"|10",'Line Items'!$K$5:$K$104,0))),"")</f>
        <v/>
      </c>
      <c r="C18" s="9">
        <f>IFERROR(IF(INDEX('Line Items'!$D$5:$D$104,MATCH($B$3&amp;"|10",'Line Items'!$K$5:$K$104,0))=0,"",INDEX('Line Items'!$D$5:$D$104,MATCH($B$3&amp;"|10",'Line Items'!$K$5:$K$104,0))),"")</f>
        <v/>
      </c>
      <c r="D18" s="23">
        <f>IFERROR(IF(INDEX('Line Items'!$E$5:$E$104,MATCH($B$3&amp;"|10",'Line Items'!$K$5:$K$104,0))=0,"",INDEX('Line Items'!$E$5:$E$104,MATCH($B$3&amp;"|10",'Line Items'!$K$5:$K$104,0))),"")</f>
        <v/>
      </c>
      <c r="E18" s="9">
        <f>IFERROR(IF(INDEX('Line Items'!$F$5:$F$104,MATCH($B$3&amp;"|10",'Line Items'!$K$5:$K$104,0))=0,"",INDEX('Line Items'!$F$5:$F$104,MATCH($B$3&amp;"|10",'Line Items'!$K$5:$K$104,0))),"")</f>
        <v/>
      </c>
      <c r="F18" s="49">
        <f>IFERROR(IF(INDEX('Line Items'!$I$5:$I$104,MATCH($B$3&amp;"|10",'Line Items'!$K$5:$K$104,0))=0,"",INDEX('Line Items'!$I$5:$I$104,MATCH($B$3&amp;"|10",'Line Items'!$K$5:$K$104,0))),"")</f>
        <v/>
      </c>
    </row>
    <row r="19">
      <c r="A19" s="53">
        <f>IFERROR(INDEX('Line Items'!$B$5:$B$104,MATCH($B$3&amp;"|11",'Line Items'!$K$5:$K$104,0)),"")</f>
        <v/>
      </c>
      <c r="B19" s="12">
        <f>IFERROR(IF(INDEX('Line Items'!$C$5:$C$104,MATCH($B$3&amp;"|11",'Line Items'!$K$5:$K$104,0))=0,"",INDEX('Line Items'!$C$5:$C$104,MATCH($B$3&amp;"|11",'Line Items'!$K$5:$K$104,0))),"")</f>
        <v/>
      </c>
      <c r="C19" s="12">
        <f>IFERROR(IF(INDEX('Line Items'!$D$5:$D$104,MATCH($B$3&amp;"|11",'Line Items'!$K$5:$K$104,0))=0,"",INDEX('Line Items'!$D$5:$D$104,MATCH($B$3&amp;"|11",'Line Items'!$K$5:$K$104,0))),"")</f>
        <v/>
      </c>
      <c r="D19" s="21">
        <f>IFERROR(IF(INDEX('Line Items'!$E$5:$E$104,MATCH($B$3&amp;"|11",'Line Items'!$K$5:$K$104,0))=0,"",INDEX('Line Items'!$E$5:$E$104,MATCH($B$3&amp;"|11",'Line Items'!$K$5:$K$104,0))),"")</f>
        <v/>
      </c>
      <c r="E19" s="12">
        <f>IFERROR(IF(INDEX('Line Items'!$F$5:$F$104,MATCH($B$3&amp;"|11",'Line Items'!$K$5:$K$104,0))=0,"",INDEX('Line Items'!$F$5:$F$104,MATCH($B$3&amp;"|11",'Line Items'!$K$5:$K$104,0))),"")</f>
        <v/>
      </c>
      <c r="F19" s="50">
        <f>IFERROR(IF(INDEX('Line Items'!$I$5:$I$104,MATCH($B$3&amp;"|11",'Line Items'!$K$5:$K$104,0))=0,"",INDEX('Line Items'!$I$5:$I$104,MATCH($B$3&amp;"|11",'Line Items'!$K$5:$K$104,0))),"")</f>
        <v/>
      </c>
    </row>
    <row r="20">
      <c r="A20" s="54">
        <f>IFERROR(INDEX('Line Items'!$B$5:$B$104,MATCH($B$3&amp;"|12",'Line Items'!$K$5:$K$104,0)),"")</f>
        <v/>
      </c>
      <c r="B20" s="9">
        <f>IFERROR(IF(INDEX('Line Items'!$C$5:$C$104,MATCH($B$3&amp;"|12",'Line Items'!$K$5:$K$104,0))=0,"",INDEX('Line Items'!$C$5:$C$104,MATCH($B$3&amp;"|12",'Line Items'!$K$5:$K$104,0))),"")</f>
        <v/>
      </c>
      <c r="C20" s="9">
        <f>IFERROR(IF(INDEX('Line Items'!$D$5:$D$104,MATCH($B$3&amp;"|12",'Line Items'!$K$5:$K$104,0))=0,"",INDEX('Line Items'!$D$5:$D$104,MATCH($B$3&amp;"|12",'Line Items'!$K$5:$K$104,0))),"")</f>
        <v/>
      </c>
      <c r="D20" s="23">
        <f>IFERROR(IF(INDEX('Line Items'!$E$5:$E$104,MATCH($B$3&amp;"|12",'Line Items'!$K$5:$K$104,0))=0,"",INDEX('Line Items'!$E$5:$E$104,MATCH($B$3&amp;"|12",'Line Items'!$K$5:$K$104,0))),"")</f>
        <v/>
      </c>
      <c r="E20" s="9">
        <f>IFERROR(IF(INDEX('Line Items'!$F$5:$F$104,MATCH($B$3&amp;"|12",'Line Items'!$K$5:$K$104,0))=0,"",INDEX('Line Items'!$F$5:$F$104,MATCH($B$3&amp;"|12",'Line Items'!$K$5:$K$104,0))),"")</f>
        <v/>
      </c>
      <c r="F20" s="49">
        <f>IFERROR(IF(INDEX('Line Items'!$I$5:$I$104,MATCH($B$3&amp;"|12",'Line Items'!$K$5:$K$104,0))=0,"",INDEX('Line Items'!$I$5:$I$104,MATCH($B$3&amp;"|12",'Line Items'!$K$5:$K$104,0))),"")</f>
        <v/>
      </c>
    </row>
    <row r="21"/>
    <row r="22">
      <c r="E22" s="24" t="inlineStr">
        <is>
          <t>Subtotal</t>
        </is>
      </c>
      <c r="F22" s="55">
        <f>IF($B$3="","",IFERROR(VLOOKUP($B$3,Invoices!$A$5:$R$104,10,FALSE),""))</f>
        <v/>
      </c>
    </row>
    <row r="23">
      <c r="E23" s="24" t="inlineStr">
        <is>
          <t>Tax</t>
        </is>
      </c>
      <c r="F23" s="55">
        <f>IF($B$3="","",IFERROR(VLOOKUP($B$3,Invoices!$A$5:$R$104,12,FALSE),""))</f>
        <v/>
      </c>
    </row>
    <row r="24">
      <c r="E24" s="24" t="inlineStr">
        <is>
          <t>Invoice Total</t>
        </is>
      </c>
      <c r="F24" s="55">
        <f>IF($B$3="","",IFERROR(VLOOKUP($B$3,Invoices!$A$5:$R$104,13,FALSE),""))</f>
        <v/>
      </c>
    </row>
    <row r="25">
      <c r="E25" s="24" t="inlineStr">
        <is>
          <t>Amount Paid</t>
        </is>
      </c>
      <c r="F25" s="55">
        <f>IF($B$3="","",IFERROR(VLOOKUP($B$3,Invoices!$A$5:$R$104,14,FALSE),""))</f>
        <v/>
      </c>
    </row>
    <row r="26">
      <c r="E26" s="24" t="inlineStr">
        <is>
          <t>Balance Due</t>
        </is>
      </c>
      <c r="F26" s="55">
        <f>IF($B$3="","",IFERROR(VLOOKUP($B$3,Invoices!$A$5:$R$104,15,FALSE),""))</f>
        <v/>
      </c>
    </row>
  </sheetData>
  <mergeCells count="1">
    <mergeCell ref="A1:F1"/>
  </mergeCells>
  <conditionalFormatting sqref="B6">
    <cfRule type="expression" priority="1" dxfId="0">
      <formula>$B$6="Paid"</formula>
    </cfRule>
    <cfRule type="expression" priority="2" dxfId="1">
      <formula>$B$6="Overdue"</formula>
    </cfRule>
  </conditionalFormatting>
  <conditionalFormatting sqref="E3">
    <cfRule type="expression" priority="3" dxfId="1">
      <formula>$E$3&lt;&gt;""</formula>
    </cfRule>
  </conditionalFormatting>
  <dataValidations count="1">
    <dataValidation sqref="B3" showDropDown="0" showInputMessage="0" showErrorMessage="1" allowBlank="0" errorTitle="Check the invoice selection" error="Select an invoice number from the invoice register." type="list">
      <formula1>=INDIRECT("Invoices!$A$5:$A$104")</formula1>
    </dataValidation>
  </dataValidation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R104"/>
  <sheetViews>
    <sheetView showGridLines="0" zoomScale="8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29" customWidth="1" min="3" max="3"/>
    <col width="13" customWidth="1" min="4" max="4"/>
    <col width="14" customWidth="1" min="5" max="5"/>
    <col width="13" customWidth="1" min="6" max="6"/>
    <col width="11" customWidth="1" min="7" max="7"/>
    <col width="11" customWidth="1" min="8" max="8"/>
    <col width="14" customWidth="1" min="9" max="9"/>
    <col width="14" customWidth="1" min="10" max="10"/>
    <col width="11" customWidth="1" min="11" max="11"/>
    <col width="14" customWidth="1" min="12" max="12"/>
    <col width="14" customWidth="1" min="13" max="13"/>
    <col width="14" customWidth="1" min="14" max="14"/>
    <col width="14" customWidth="1" min="15" max="15"/>
    <col width="15" customWidth="1" min="16" max="16"/>
    <col width="13" customWidth="1" min="17" max="17"/>
    <col width="25" customWidth="1" min="18" max="18"/>
  </cols>
  <sheetData>
    <row r="1" ht="28" customHeight="1">
      <c r="A1" s="1" t="inlineStr">
        <is>
          <t>Landscaping Invoice Register</t>
        </is>
      </c>
      <c r="B1" s="45" t="n"/>
      <c r="C1" s="45" t="n"/>
      <c r="D1" s="45" t="n"/>
      <c r="E1" s="45" t="n"/>
      <c r="F1" s="45" t="n"/>
      <c r="G1" s="45" t="n"/>
      <c r="H1" s="45" t="n"/>
      <c r="I1" s="45" t="n"/>
      <c r="J1" s="45" t="n"/>
      <c r="K1" s="45" t="n"/>
      <c r="L1" s="45" t="n"/>
      <c r="M1" s="45" t="n"/>
      <c r="N1" s="45" t="n"/>
      <c r="O1" s="45" t="n"/>
      <c r="P1" s="45" t="n"/>
      <c r="Q1" s="45" t="n"/>
      <c r="R1" s="46" t="n"/>
    </row>
    <row r="2" ht="28" customHeight="1">
      <c r="A2" s="26" t="inlineStr">
        <is>
          <t>Yellow cells are editable. Formula columns calculate totals, due dates, payment status, and review prompts from entered records.</t>
        </is>
      </c>
    </row>
    <row r="3"/>
    <row r="4" ht="30" customHeight="1">
      <c r="A4" s="8" t="inlineStr">
        <is>
          <t>Invoice #</t>
        </is>
      </c>
      <c r="B4" s="8" t="inlineStr">
        <is>
          <t>Customer</t>
        </is>
      </c>
      <c r="C4" s="8" t="inlineStr">
        <is>
          <t>Property / Job Site</t>
        </is>
      </c>
      <c r="D4" s="8" t="inlineStr">
        <is>
          <t>Invoice Date</t>
        </is>
      </c>
      <c r="E4" s="8" t="inlineStr">
        <is>
          <t>Terms Override (Days)</t>
        </is>
      </c>
      <c r="F4" s="8" t="inlineStr">
        <is>
          <t>Due Date</t>
        </is>
      </c>
      <c r="G4" s="8" t="inlineStr">
        <is>
          <t>Stage</t>
        </is>
      </c>
      <c r="H4" s="8" t="inlineStr">
        <is>
          <t>Taxable?</t>
        </is>
      </c>
      <c r="I4" s="8" t="inlineStr">
        <is>
          <t>Tax Rate Override</t>
        </is>
      </c>
      <c r="J4" s="8" t="inlineStr">
        <is>
          <t>Subtotal</t>
        </is>
      </c>
      <c r="K4" s="8" t="inlineStr">
        <is>
          <t>Tax Rate</t>
        </is>
      </c>
      <c r="L4" s="8" t="inlineStr">
        <is>
          <t>Tax Amount</t>
        </is>
      </c>
      <c r="M4" s="8" t="inlineStr">
        <is>
          <t>Invoice Total</t>
        </is>
      </c>
      <c r="N4" s="8" t="inlineStr">
        <is>
          <t>Amount Paid</t>
        </is>
      </c>
      <c r="O4" s="8" t="inlineStr">
        <is>
          <t>Balance Due</t>
        </is>
      </c>
      <c r="P4" s="8" t="inlineStr">
        <is>
          <t>Payment Status</t>
        </is>
      </c>
      <c r="Q4" s="8" t="inlineStr">
        <is>
          <t>Days Past Due</t>
        </is>
      </c>
      <c r="R4" s="8" t="inlineStr">
        <is>
          <t>Review Flag</t>
        </is>
      </c>
    </row>
    <row r="5">
      <c r="A5" s="27" t="inlineStr">
        <is>
          <t>LFI-26001</t>
        </is>
      </c>
      <c r="B5" s="28" t="inlineStr">
        <is>
          <t>Fictional Juniper Kite Cafe</t>
        </is>
      </c>
      <c r="C5" s="28" t="inlineStr">
        <is>
          <t>Fictional East Courtyard</t>
        </is>
      </c>
      <c r="D5" s="56" t="n">
        <v>46235</v>
      </c>
      <c r="E5" s="30" t="n"/>
      <c r="F5" s="53">
        <f>IF(D5="","",D5+IF(E5="",Assumptions!$B$6,E5))</f>
        <v/>
      </c>
      <c r="G5" s="27" t="inlineStr">
        <is>
          <t>Sent</t>
        </is>
      </c>
      <c r="H5" s="27" t="inlineStr">
        <is>
          <t>Yes</t>
        </is>
      </c>
      <c r="I5" s="31" t="n"/>
      <c r="J5" s="57">
        <f>IF(A5="","",IFERROR(SUMIF('Line Items'!$A$5:$A$104,A5,'Line Items'!$I$5:$I$104),""))</f>
        <v/>
      </c>
      <c r="K5" s="33">
        <f>IF(A5="","",IF(H5="Yes",IF(I5&lt;&gt;"",I5,Assumptions!$B$7),0))</f>
        <v/>
      </c>
      <c r="L5" s="57">
        <f>IF(OR(A5="",J5=""),"",IFERROR(J5*K5,""))</f>
        <v/>
      </c>
      <c r="M5" s="57">
        <f>IF(J5="","",IFERROR(J5+L5,""))</f>
        <v/>
      </c>
      <c r="N5" s="58" t="n">
        <v>393.125</v>
      </c>
      <c r="O5" s="57">
        <f>IF(M5="","",IFERROR(MAX(M5-IF(N5="",0,N5),0),""))</f>
        <v/>
      </c>
      <c r="P5" s="35">
        <f>IF(A5="","",IF(G5="Void","Void",IF(G5="Draft","Draft",IF(O5&lt;=0,"Paid",IF(F5&lt;Assumptions!$B$4,"Overdue","Open")))))</f>
        <v/>
      </c>
      <c r="Q5" s="13">
        <f>IF(P5="Overdue",IFERROR(MAX(Assumptions!$B$4-F5,0),""),"")</f>
        <v/>
      </c>
      <c r="R5" s="36">
        <f>IF(A5="","",IF(COUNTIF($A$5:$A$104,A5)&gt;1,"Check duplicate invoice #",IF(G5="","Check stage",IF(H5="","Check taxable choice",IF(AND(G5&lt;&gt;"Void",J5=0),"Check line items",IF(N5&gt;M5,"Check amount paid",IF(Q5&gt;Assumptions!$B$8,"Review long overdue","")))))))</f>
        <v/>
      </c>
    </row>
    <row r="6">
      <c r="A6" s="27" t="inlineStr">
        <is>
          <t>LFI-26002</t>
        </is>
      </c>
      <c r="B6" s="28" t="inlineStr">
        <is>
          <t>Fictional Copper Acorn Studio</t>
        </is>
      </c>
      <c r="C6" s="28" t="inlineStr">
        <is>
          <t>Fictional North Walk</t>
        </is>
      </c>
      <c r="D6" s="56" t="n">
        <v>46239</v>
      </c>
      <c r="E6" s="30" t="n"/>
      <c r="F6" s="54">
        <f>IF(D6="","",D6+IF(E6="",Assumptions!$B$6,E6))</f>
        <v/>
      </c>
      <c r="G6" s="27" t="inlineStr">
        <is>
          <t>Sent</t>
        </is>
      </c>
      <c r="H6" s="27" t="inlineStr">
        <is>
          <t>No</t>
        </is>
      </c>
      <c r="I6" s="31" t="n"/>
      <c r="J6" s="59">
        <f>IF(A6="","",IFERROR(SUMIF('Line Items'!$A$5:$A$104,A6,'Line Items'!$I$5:$I$104),""))</f>
        <v/>
      </c>
      <c r="K6" s="38">
        <f>IF(A6="","",IF(H6="Yes",IF(I6&lt;&gt;"",I6,Assumptions!$B$7),0))</f>
        <v/>
      </c>
      <c r="L6" s="59">
        <f>IF(OR(A6="",J6=""),"",IFERROR(J6*K6,""))</f>
        <v/>
      </c>
      <c r="M6" s="59">
        <f>IF(J6="","",IFERROR(J6+L6,""))</f>
        <v/>
      </c>
      <c r="N6" s="58" t="n">
        <v>150</v>
      </c>
      <c r="O6" s="59">
        <f>IF(M6="","",IFERROR(MAX(M6-IF(N6="",0,N6),0),""))</f>
        <v/>
      </c>
      <c r="P6" s="39">
        <f>IF(A6="","",IF(G6="Void","Void",IF(G6="Draft","Draft",IF(O6&lt;=0,"Paid",IF(F6&lt;Assumptions!$B$4,"Overdue","Open")))))</f>
        <v/>
      </c>
      <c r="Q6" s="10">
        <f>IF(P6="Overdue",IFERROR(MAX(Assumptions!$B$4-F6,0),""),"")</f>
        <v/>
      </c>
      <c r="R6" s="16">
        <f>IF(A6="","",IF(COUNTIF($A$5:$A$104,A6)&gt;1,"Check duplicate invoice #",IF(G6="","Check stage",IF(H6="","Check taxable choice",IF(AND(G6&lt;&gt;"Void",J6=0),"Check line items",IF(N6&gt;M6,"Check amount paid",IF(Q6&gt;Assumptions!$B$8,"Review long overdue","")))))))</f>
        <v/>
      </c>
    </row>
    <row r="7">
      <c r="A7" s="27" t="inlineStr">
        <is>
          <t>LFI-26003</t>
        </is>
      </c>
      <c r="B7" s="28" t="inlineStr">
        <is>
          <t>Fictional Blue Pebble Books</t>
        </is>
      </c>
      <c r="C7" s="28" t="inlineStr">
        <is>
          <t>Fictional Reading Garden</t>
        </is>
      </c>
      <c r="D7" s="56" t="n">
        <v>46262</v>
      </c>
      <c r="E7" s="30" t="n"/>
      <c r="F7" s="53">
        <f>IF(D7="","",D7+IF(E7="",Assumptions!$B$6,E7))</f>
        <v/>
      </c>
      <c r="G7" s="27" t="inlineStr">
        <is>
          <t>Sent</t>
        </is>
      </c>
      <c r="H7" s="27" t="inlineStr">
        <is>
          <t>Yes</t>
        </is>
      </c>
      <c r="I7" s="31" t="n"/>
      <c r="J7" s="57">
        <f>IF(A7="","",IFERROR(SUMIF('Line Items'!$A$5:$A$104,A7,'Line Items'!$I$5:$I$104),""))</f>
        <v/>
      </c>
      <c r="K7" s="33">
        <f>IF(A7="","",IF(H7="Yes",IF(I7&lt;&gt;"",I7,Assumptions!$B$7),0))</f>
        <v/>
      </c>
      <c r="L7" s="57">
        <f>IF(OR(A7="",J7=""),"",IFERROR(J7*K7,""))</f>
        <v/>
      </c>
      <c r="M7" s="57">
        <f>IF(J7="","",IFERROR(J7+L7,""))</f>
        <v/>
      </c>
      <c r="N7" s="58" t="n">
        <v>0</v>
      </c>
      <c r="O7" s="57">
        <f>IF(M7="","",IFERROR(MAX(M7-IF(N7="",0,N7),0),""))</f>
        <v/>
      </c>
      <c r="P7" s="35">
        <f>IF(A7="","",IF(G7="Void","Void",IF(G7="Draft","Draft",IF(O7&lt;=0,"Paid",IF(F7&lt;Assumptions!$B$4,"Overdue","Open")))))</f>
        <v/>
      </c>
      <c r="Q7" s="13">
        <f>IF(P7="Overdue",IFERROR(MAX(Assumptions!$B$4-F7,0),""),"")</f>
        <v/>
      </c>
      <c r="R7" s="36">
        <f>IF(A7="","",IF(COUNTIF($A$5:$A$104,A7)&gt;1,"Check duplicate invoice #",IF(G7="","Check stage",IF(H7="","Check taxable choice",IF(AND(G7&lt;&gt;"Void",J7=0),"Check line items",IF(N7&gt;M7,"Check amount paid",IF(Q7&gt;Assumptions!$B$8,"Review long overdue","")))))))</f>
        <v/>
      </c>
    </row>
    <row r="8">
      <c r="A8" s="27" t="inlineStr">
        <is>
          <t>LFI-26004</t>
        </is>
      </c>
      <c r="B8" s="28" t="inlineStr">
        <is>
          <t>Fictional Lantern Finch Workshop</t>
        </is>
      </c>
      <c r="C8" s="28" t="inlineStr">
        <is>
          <t>Fictional South Entry</t>
        </is>
      </c>
      <c r="D8" s="56" t="n">
        <v>46266</v>
      </c>
      <c r="E8" s="30" t="n"/>
      <c r="F8" s="54">
        <f>IF(D8="","",D8+IF(E8="",Assumptions!$B$6,E8))</f>
        <v/>
      </c>
      <c r="G8" s="27" t="inlineStr">
        <is>
          <t>Draft</t>
        </is>
      </c>
      <c r="H8" s="27" t="inlineStr">
        <is>
          <t>No</t>
        </is>
      </c>
      <c r="I8" s="31" t="n"/>
      <c r="J8" s="59">
        <f>IF(A8="","",IFERROR(SUMIF('Line Items'!$A$5:$A$104,A8,'Line Items'!$I$5:$I$104),""))</f>
        <v/>
      </c>
      <c r="K8" s="38">
        <f>IF(A8="","",IF(H8="Yes",IF(I8&lt;&gt;"",I8,Assumptions!$B$7),0))</f>
        <v/>
      </c>
      <c r="L8" s="59">
        <f>IF(OR(A8="",J8=""),"",IFERROR(J8*K8,""))</f>
        <v/>
      </c>
      <c r="M8" s="59">
        <f>IF(J8="","",IFERROR(J8+L8,""))</f>
        <v/>
      </c>
      <c r="N8" s="58" t="n">
        <v>0</v>
      </c>
      <c r="O8" s="59">
        <f>IF(M8="","",IFERROR(MAX(M8-IF(N8="",0,N8),0),""))</f>
        <v/>
      </c>
      <c r="P8" s="39">
        <f>IF(A8="","",IF(G8="Void","Void",IF(G8="Draft","Draft",IF(O8&lt;=0,"Paid",IF(F8&lt;Assumptions!$B$4,"Overdue","Open")))))</f>
        <v/>
      </c>
      <c r="Q8" s="10">
        <f>IF(P8="Overdue",IFERROR(MAX(Assumptions!$B$4-F8,0),""),"")</f>
        <v/>
      </c>
      <c r="R8" s="16">
        <f>IF(A8="","",IF(COUNTIF($A$5:$A$104,A8)&gt;1,"Check duplicate invoice #",IF(G8="","Check stage",IF(H8="","Check taxable choice",IF(AND(G8&lt;&gt;"Void",J8=0),"Check line items",IF(N8&gt;M8,"Check amount paid",IF(Q8&gt;Assumptions!$B$8,"Review long overdue","")))))))</f>
        <v/>
      </c>
    </row>
    <row r="9">
      <c r="A9" s="27" t="inlineStr">
        <is>
          <t>LFI-26005</t>
        </is>
      </c>
      <c r="B9" s="28" t="inlineStr">
        <is>
          <t>Fictional Silver Thimble Market</t>
        </is>
      </c>
      <c r="C9" s="28" t="inlineStr">
        <is>
          <t>Fictional Market Lawn</t>
        </is>
      </c>
      <c r="D9" s="56" t="n">
        <v>46213</v>
      </c>
      <c r="E9" s="30" t="n"/>
      <c r="F9" s="53">
        <f>IF(D9="","",D9+IF(E9="",Assumptions!$B$6,E9))</f>
        <v/>
      </c>
      <c r="G9" s="27" t="inlineStr">
        <is>
          <t>Sent</t>
        </is>
      </c>
      <c r="H9" s="27" t="inlineStr">
        <is>
          <t>Yes</t>
        </is>
      </c>
      <c r="I9" s="31" t="n"/>
      <c r="J9" s="57">
        <f>IF(A9="","",IFERROR(SUMIF('Line Items'!$A$5:$A$104,A9,'Line Items'!$I$5:$I$104),""))</f>
        <v/>
      </c>
      <c r="K9" s="33">
        <f>IF(A9="","",IF(H9="Yes",IF(I9&lt;&gt;"",I9,Assumptions!$B$7),0))</f>
        <v/>
      </c>
      <c r="L9" s="57">
        <f>IF(OR(A9="",J9=""),"",IFERROR(J9*K9,""))</f>
        <v/>
      </c>
      <c r="M9" s="57">
        <f>IF(J9="","",IFERROR(J9+L9,""))</f>
        <v/>
      </c>
      <c r="N9" s="58" t="n">
        <v>0</v>
      </c>
      <c r="O9" s="57">
        <f>IF(M9="","",IFERROR(MAX(M9-IF(N9="",0,N9),0),""))</f>
        <v/>
      </c>
      <c r="P9" s="35">
        <f>IF(A9="","",IF(G9="Void","Void",IF(G9="Draft","Draft",IF(O9&lt;=0,"Paid",IF(F9&lt;Assumptions!$B$4,"Overdue","Open")))))</f>
        <v/>
      </c>
      <c r="Q9" s="13">
        <f>IF(P9="Overdue",IFERROR(MAX(Assumptions!$B$4-F9,0),""),"")</f>
        <v/>
      </c>
      <c r="R9" s="36">
        <f>IF(A9="","",IF(COUNTIF($A$5:$A$104,A9)&gt;1,"Check duplicate invoice #",IF(G9="","Check stage",IF(H9="","Check taxable choice",IF(AND(G9&lt;&gt;"Void",J9=0),"Check line items",IF(N9&gt;M9,"Check amount paid",IF(Q9&gt;Assumptions!$B$8,"Review long overdue","")))))))</f>
        <v/>
      </c>
    </row>
    <row r="10">
      <c r="A10" s="27" t="inlineStr">
        <is>
          <t>LFI-26006</t>
        </is>
      </c>
      <c r="B10" s="28" t="inlineStr">
        <is>
          <t>Fictional Moss Rocket Gallery</t>
        </is>
      </c>
      <c r="C10" s="28" t="inlineStr">
        <is>
          <t>Fictional West Terrace</t>
        </is>
      </c>
      <c r="D10" s="56" t="n">
        <v>46249</v>
      </c>
      <c r="E10" s="30" t="n"/>
      <c r="F10" s="54">
        <f>IF(D10="","",D10+IF(E10="",Assumptions!$B$6,E10))</f>
        <v/>
      </c>
      <c r="G10" s="27" t="inlineStr">
        <is>
          <t>Sent</t>
        </is>
      </c>
      <c r="H10" s="27" t="inlineStr">
        <is>
          <t>No</t>
        </is>
      </c>
      <c r="I10" s="31" t="n"/>
      <c r="J10" s="59">
        <f>IF(A10="","",IFERROR(SUMIF('Line Items'!$A$5:$A$104,A10,'Line Items'!$I$5:$I$104),""))</f>
        <v/>
      </c>
      <c r="K10" s="38">
        <f>IF(A10="","",IF(H10="Yes",IF(I10&lt;&gt;"",I10,Assumptions!$B$7),0))</f>
        <v/>
      </c>
      <c r="L10" s="59">
        <f>IF(OR(A10="",J10=""),"",IFERROR(J10*K10,""))</f>
        <v/>
      </c>
      <c r="M10" s="59">
        <f>IF(J10="","",IFERROR(J10+L10,""))</f>
        <v/>
      </c>
      <c r="N10" s="58" t="n">
        <v>100</v>
      </c>
      <c r="O10" s="59">
        <f>IF(M10="","",IFERROR(MAX(M10-IF(N10="",0,N10),0),""))</f>
        <v/>
      </c>
      <c r="P10" s="39">
        <f>IF(A10="","",IF(G10="Void","Void",IF(G10="Draft","Draft",IF(O10&lt;=0,"Paid",IF(F10&lt;Assumptions!$B$4,"Overdue","Open")))))</f>
        <v/>
      </c>
      <c r="Q10" s="10">
        <f>IF(P10="Overdue",IFERROR(MAX(Assumptions!$B$4-F10,0),""),"")</f>
        <v/>
      </c>
      <c r="R10" s="16">
        <f>IF(A10="","",IF(COUNTIF($A$5:$A$104,A10)&gt;1,"Check duplicate invoice #",IF(G10="","Check stage",IF(H10="","Check taxable choice",IF(AND(G10&lt;&gt;"Void",J10=0),"Check line items",IF(N10&gt;M10,"Check amount paid",IF(Q10&gt;Assumptions!$B$8,"Review long overdue","")))))))</f>
        <v/>
      </c>
    </row>
    <row r="11">
      <c r="A11" s="27" t="inlineStr">
        <is>
          <t>LFI-26007</t>
        </is>
      </c>
      <c r="B11" s="28" t="inlineStr">
        <is>
          <t>Fictional Amber Sprout Office</t>
        </is>
      </c>
      <c r="C11" s="28" t="inlineStr">
        <is>
          <t>Fictional Front Beds</t>
        </is>
      </c>
      <c r="D11" s="56" t="n">
        <v>46267</v>
      </c>
      <c r="E11" s="30" t="n">
        <v>0</v>
      </c>
      <c r="F11" s="53">
        <f>IF(D11="","",D11+IF(E11="",Assumptions!$B$6,E11))</f>
        <v/>
      </c>
      <c r="G11" s="27" t="inlineStr">
        <is>
          <t>Sent</t>
        </is>
      </c>
      <c r="H11" s="27" t="inlineStr">
        <is>
          <t>Yes</t>
        </is>
      </c>
      <c r="I11" s="31" t="n">
        <v>0</v>
      </c>
      <c r="J11" s="57">
        <f>IF(A11="","",IFERROR(SUMIF('Line Items'!$A$5:$A$104,A11,'Line Items'!$I$5:$I$104),""))</f>
        <v/>
      </c>
      <c r="K11" s="33">
        <f>IF(A11="","",IF(H11="Yes",IF(I11&lt;&gt;"",I11,Assumptions!$B$7),0))</f>
        <v/>
      </c>
      <c r="L11" s="57">
        <f>IF(OR(A11="",J11=""),"",IFERROR(J11*K11,""))</f>
        <v/>
      </c>
      <c r="M11" s="57">
        <f>IF(J11="","",IFERROR(J11+L11,""))</f>
        <v/>
      </c>
      <c r="N11" s="58" t="n">
        <v>325</v>
      </c>
      <c r="O11" s="57">
        <f>IF(M11="","",IFERROR(MAX(M11-IF(N11="",0,N11),0),""))</f>
        <v/>
      </c>
      <c r="P11" s="35">
        <f>IF(A11="","",IF(G11="Void","Void",IF(G11="Draft","Draft",IF(O11&lt;=0,"Paid",IF(F11&lt;Assumptions!$B$4,"Overdue","Open")))))</f>
        <v/>
      </c>
      <c r="Q11" s="13">
        <f>IF(P11="Overdue",IFERROR(MAX(Assumptions!$B$4-F11,0),""),"")</f>
        <v/>
      </c>
      <c r="R11" s="36">
        <f>IF(A11="","",IF(COUNTIF($A$5:$A$104,A11)&gt;1,"Check duplicate invoice #",IF(G11="","Check stage",IF(H11="","Check taxable choice",IF(AND(G11&lt;&gt;"Void",J11=0),"Check line items",IF(N11&gt;M11,"Check amount paid",IF(Q11&gt;Assumptions!$B$8,"Review long overdue","")))))))</f>
        <v/>
      </c>
    </row>
    <row r="12">
      <c r="A12" s="27" t="inlineStr">
        <is>
          <t>LFI-26008</t>
        </is>
      </c>
      <c r="B12" s="28" t="inlineStr">
        <is>
          <t>Fictional Velvet Rake Theater</t>
        </is>
      </c>
      <c r="C12" s="28" t="inlineStr">
        <is>
          <t>Fictional Service Court</t>
        </is>
      </c>
      <c r="D12" s="56" t="n">
        <v>46254</v>
      </c>
      <c r="E12" s="30" t="n"/>
      <c r="F12" s="54">
        <f>IF(D12="","",D12+IF(E12="",Assumptions!$B$6,E12))</f>
        <v/>
      </c>
      <c r="G12" s="27" t="inlineStr">
        <is>
          <t>Void</t>
        </is>
      </c>
      <c r="H12" s="27" t="inlineStr">
        <is>
          <t>No</t>
        </is>
      </c>
      <c r="I12" s="31" t="n"/>
      <c r="J12" s="59">
        <f>IF(A12="","",IFERROR(SUMIF('Line Items'!$A$5:$A$104,A12,'Line Items'!$I$5:$I$104),""))</f>
        <v/>
      </c>
      <c r="K12" s="38">
        <f>IF(A12="","",IF(H12="Yes",IF(I12&lt;&gt;"",I12,Assumptions!$B$7),0))</f>
        <v/>
      </c>
      <c r="L12" s="59">
        <f>IF(OR(A12="",J12=""),"",IFERROR(J12*K12,""))</f>
        <v/>
      </c>
      <c r="M12" s="59">
        <f>IF(J12="","",IFERROR(J12+L12,""))</f>
        <v/>
      </c>
      <c r="N12" s="58" t="n">
        <v>0</v>
      </c>
      <c r="O12" s="59">
        <f>IF(M12="","",IFERROR(MAX(M12-IF(N12="",0,N12),0),""))</f>
        <v/>
      </c>
      <c r="P12" s="39">
        <f>IF(A12="","",IF(G12="Void","Void",IF(G12="Draft","Draft",IF(O12&lt;=0,"Paid",IF(F12&lt;Assumptions!$B$4,"Overdue","Open")))))</f>
        <v/>
      </c>
      <c r="Q12" s="10">
        <f>IF(P12="Overdue",IFERROR(MAX(Assumptions!$B$4-F12,0),""),"")</f>
        <v/>
      </c>
      <c r="R12" s="16">
        <f>IF(A12="","",IF(COUNTIF($A$5:$A$104,A12)&gt;1,"Check duplicate invoice #",IF(G12="","Check stage",IF(H12="","Check taxable choice",IF(AND(G12&lt;&gt;"Void",J12=0),"Check line items",IF(N12&gt;M12,"Check amount paid",IF(Q12&gt;Assumptions!$B$8,"Review long overdue","")))))))</f>
        <v/>
      </c>
    </row>
    <row r="13">
      <c r="A13" s="27" t="n"/>
      <c r="B13" s="28" t="n"/>
      <c r="C13" s="28" t="n"/>
      <c r="D13" s="56" t="n"/>
      <c r="E13" s="30" t="n"/>
      <c r="F13" s="53">
        <f>IF(D13="","",D13+IF(E13="",Assumptions!$B$6,E13))</f>
        <v/>
      </c>
      <c r="G13" s="27" t="n"/>
      <c r="H13" s="27" t="n"/>
      <c r="I13" s="31" t="n"/>
      <c r="J13" s="57">
        <f>IF(A13="","",IFERROR(SUMIF('Line Items'!$A$5:$A$104,A13,'Line Items'!$I$5:$I$104),""))</f>
        <v/>
      </c>
      <c r="K13" s="33">
        <f>IF(A13="","",IF(H13="Yes",IF(I13&lt;&gt;"",I13,Assumptions!$B$7),0))</f>
        <v/>
      </c>
      <c r="L13" s="57">
        <f>IF(OR(A13="",J13=""),"",IFERROR(J13*K13,""))</f>
        <v/>
      </c>
      <c r="M13" s="57">
        <f>IF(J13="","",IFERROR(J13+L13,""))</f>
        <v/>
      </c>
      <c r="N13" s="58" t="n"/>
      <c r="O13" s="57">
        <f>IF(M13="","",IFERROR(MAX(M13-IF(N13="",0,N13),0),""))</f>
        <v/>
      </c>
      <c r="P13" s="35">
        <f>IF(A13="","",IF(G13="Void","Void",IF(G13="Draft","Draft",IF(O13&lt;=0,"Paid",IF(F13&lt;Assumptions!$B$4,"Overdue","Open")))))</f>
        <v/>
      </c>
      <c r="Q13" s="13">
        <f>IF(P13="Overdue",IFERROR(MAX(Assumptions!$B$4-F13,0),""),"")</f>
        <v/>
      </c>
      <c r="R13" s="36">
        <f>IF(A13="","",IF(COUNTIF($A$5:$A$104,A13)&gt;1,"Check duplicate invoice #",IF(G13="","Check stage",IF(H13="","Check taxable choice",IF(AND(G13&lt;&gt;"Void",J13=0),"Check line items",IF(N13&gt;M13,"Check amount paid",IF(Q13&gt;Assumptions!$B$8,"Review long overdue","")))))))</f>
        <v/>
      </c>
    </row>
    <row r="14">
      <c r="A14" s="27" t="n"/>
      <c r="B14" s="28" t="n"/>
      <c r="C14" s="28" t="n"/>
      <c r="D14" s="56" t="n"/>
      <c r="E14" s="30" t="n"/>
      <c r="F14" s="54">
        <f>IF(D14="","",D14+IF(E14="",Assumptions!$B$6,E14))</f>
        <v/>
      </c>
      <c r="G14" s="27" t="n"/>
      <c r="H14" s="27" t="n"/>
      <c r="I14" s="31" t="n"/>
      <c r="J14" s="59">
        <f>IF(A14="","",IFERROR(SUMIF('Line Items'!$A$5:$A$104,A14,'Line Items'!$I$5:$I$104),""))</f>
        <v/>
      </c>
      <c r="K14" s="38">
        <f>IF(A14="","",IF(H14="Yes",IF(I14&lt;&gt;"",I14,Assumptions!$B$7),0))</f>
        <v/>
      </c>
      <c r="L14" s="59">
        <f>IF(OR(A14="",J14=""),"",IFERROR(J14*K14,""))</f>
        <v/>
      </c>
      <c r="M14" s="59">
        <f>IF(J14="","",IFERROR(J14+L14,""))</f>
        <v/>
      </c>
      <c r="N14" s="58" t="n"/>
      <c r="O14" s="59">
        <f>IF(M14="","",IFERROR(MAX(M14-IF(N14="",0,N14),0),""))</f>
        <v/>
      </c>
      <c r="P14" s="39">
        <f>IF(A14="","",IF(G14="Void","Void",IF(G14="Draft","Draft",IF(O14&lt;=0,"Paid",IF(F14&lt;Assumptions!$B$4,"Overdue","Open")))))</f>
        <v/>
      </c>
      <c r="Q14" s="10">
        <f>IF(P14="Overdue",IFERROR(MAX(Assumptions!$B$4-F14,0),""),"")</f>
        <v/>
      </c>
      <c r="R14" s="16">
        <f>IF(A14="","",IF(COUNTIF($A$5:$A$104,A14)&gt;1,"Check duplicate invoice #",IF(G14="","Check stage",IF(H14="","Check taxable choice",IF(AND(G14&lt;&gt;"Void",J14=0),"Check line items",IF(N14&gt;M14,"Check amount paid",IF(Q14&gt;Assumptions!$B$8,"Review long overdue","")))))))</f>
        <v/>
      </c>
    </row>
    <row r="15">
      <c r="A15" s="27" t="n"/>
      <c r="B15" s="28" t="n"/>
      <c r="C15" s="28" t="n"/>
      <c r="D15" s="56" t="n"/>
      <c r="E15" s="30" t="n"/>
      <c r="F15" s="53">
        <f>IF(D15="","",D15+IF(E15="",Assumptions!$B$6,E15))</f>
        <v/>
      </c>
      <c r="G15" s="27" t="n"/>
      <c r="H15" s="27" t="n"/>
      <c r="I15" s="31" t="n"/>
      <c r="J15" s="57">
        <f>IF(A15="","",IFERROR(SUMIF('Line Items'!$A$5:$A$104,A15,'Line Items'!$I$5:$I$104),""))</f>
        <v/>
      </c>
      <c r="K15" s="33">
        <f>IF(A15="","",IF(H15="Yes",IF(I15&lt;&gt;"",I15,Assumptions!$B$7),0))</f>
        <v/>
      </c>
      <c r="L15" s="57">
        <f>IF(OR(A15="",J15=""),"",IFERROR(J15*K15,""))</f>
        <v/>
      </c>
      <c r="M15" s="57">
        <f>IF(J15="","",IFERROR(J15+L15,""))</f>
        <v/>
      </c>
      <c r="N15" s="58" t="n"/>
      <c r="O15" s="57">
        <f>IF(M15="","",IFERROR(MAX(M15-IF(N15="",0,N15),0),""))</f>
        <v/>
      </c>
      <c r="P15" s="35">
        <f>IF(A15="","",IF(G15="Void","Void",IF(G15="Draft","Draft",IF(O15&lt;=0,"Paid",IF(F15&lt;Assumptions!$B$4,"Overdue","Open")))))</f>
        <v/>
      </c>
      <c r="Q15" s="13">
        <f>IF(P15="Overdue",IFERROR(MAX(Assumptions!$B$4-F15,0),""),"")</f>
        <v/>
      </c>
      <c r="R15" s="36">
        <f>IF(A15="","",IF(COUNTIF($A$5:$A$104,A15)&gt;1,"Check duplicate invoice #",IF(G15="","Check stage",IF(H15="","Check taxable choice",IF(AND(G15&lt;&gt;"Void",J15=0),"Check line items",IF(N15&gt;M15,"Check amount paid",IF(Q15&gt;Assumptions!$B$8,"Review long overdue","")))))))</f>
        <v/>
      </c>
    </row>
    <row r="16">
      <c r="A16" s="27" t="n"/>
      <c r="B16" s="28" t="n"/>
      <c r="C16" s="28" t="n"/>
      <c r="D16" s="56" t="n"/>
      <c r="E16" s="30" t="n"/>
      <c r="F16" s="54">
        <f>IF(D16="","",D16+IF(E16="",Assumptions!$B$6,E16))</f>
        <v/>
      </c>
      <c r="G16" s="27" t="n"/>
      <c r="H16" s="27" t="n"/>
      <c r="I16" s="31" t="n"/>
      <c r="J16" s="59">
        <f>IF(A16="","",IFERROR(SUMIF('Line Items'!$A$5:$A$104,A16,'Line Items'!$I$5:$I$104),""))</f>
        <v/>
      </c>
      <c r="K16" s="38">
        <f>IF(A16="","",IF(H16="Yes",IF(I16&lt;&gt;"",I16,Assumptions!$B$7),0))</f>
        <v/>
      </c>
      <c r="L16" s="59">
        <f>IF(OR(A16="",J16=""),"",IFERROR(J16*K16,""))</f>
        <v/>
      </c>
      <c r="M16" s="59">
        <f>IF(J16="","",IFERROR(J16+L16,""))</f>
        <v/>
      </c>
      <c r="N16" s="58" t="n"/>
      <c r="O16" s="59">
        <f>IF(M16="","",IFERROR(MAX(M16-IF(N16="",0,N16),0),""))</f>
        <v/>
      </c>
      <c r="P16" s="39">
        <f>IF(A16="","",IF(G16="Void","Void",IF(G16="Draft","Draft",IF(O16&lt;=0,"Paid",IF(F16&lt;Assumptions!$B$4,"Overdue","Open")))))</f>
        <v/>
      </c>
      <c r="Q16" s="10">
        <f>IF(P16="Overdue",IFERROR(MAX(Assumptions!$B$4-F16,0),""),"")</f>
        <v/>
      </c>
      <c r="R16" s="16">
        <f>IF(A16="","",IF(COUNTIF($A$5:$A$104,A16)&gt;1,"Check duplicate invoice #",IF(G16="","Check stage",IF(H16="","Check taxable choice",IF(AND(G16&lt;&gt;"Void",J16=0),"Check line items",IF(N16&gt;M16,"Check amount paid",IF(Q16&gt;Assumptions!$B$8,"Review long overdue","")))))))</f>
        <v/>
      </c>
    </row>
    <row r="17">
      <c r="A17" s="27" t="n"/>
      <c r="B17" s="28" t="n"/>
      <c r="C17" s="28" t="n"/>
      <c r="D17" s="56" t="n"/>
      <c r="E17" s="30" t="n"/>
      <c r="F17" s="53">
        <f>IF(D17="","",D17+IF(E17="",Assumptions!$B$6,E17))</f>
        <v/>
      </c>
      <c r="G17" s="27" t="n"/>
      <c r="H17" s="27" t="n"/>
      <c r="I17" s="31" t="n"/>
      <c r="J17" s="57">
        <f>IF(A17="","",IFERROR(SUMIF('Line Items'!$A$5:$A$104,A17,'Line Items'!$I$5:$I$104),""))</f>
        <v/>
      </c>
      <c r="K17" s="33">
        <f>IF(A17="","",IF(H17="Yes",IF(I17&lt;&gt;"",I17,Assumptions!$B$7),0))</f>
        <v/>
      </c>
      <c r="L17" s="57">
        <f>IF(OR(A17="",J17=""),"",IFERROR(J17*K17,""))</f>
        <v/>
      </c>
      <c r="M17" s="57">
        <f>IF(J17="","",IFERROR(J17+L17,""))</f>
        <v/>
      </c>
      <c r="N17" s="58" t="n"/>
      <c r="O17" s="57">
        <f>IF(M17="","",IFERROR(MAX(M17-IF(N17="",0,N17),0),""))</f>
        <v/>
      </c>
      <c r="P17" s="35">
        <f>IF(A17="","",IF(G17="Void","Void",IF(G17="Draft","Draft",IF(O17&lt;=0,"Paid",IF(F17&lt;Assumptions!$B$4,"Overdue","Open")))))</f>
        <v/>
      </c>
      <c r="Q17" s="13">
        <f>IF(P17="Overdue",IFERROR(MAX(Assumptions!$B$4-F17,0),""),"")</f>
        <v/>
      </c>
      <c r="R17" s="36">
        <f>IF(A17="","",IF(COUNTIF($A$5:$A$104,A17)&gt;1,"Check duplicate invoice #",IF(G17="","Check stage",IF(H17="","Check taxable choice",IF(AND(G17&lt;&gt;"Void",J17=0),"Check line items",IF(N17&gt;M17,"Check amount paid",IF(Q17&gt;Assumptions!$B$8,"Review long overdue","")))))))</f>
        <v/>
      </c>
    </row>
    <row r="18">
      <c r="A18" s="27" t="n"/>
      <c r="B18" s="28" t="n"/>
      <c r="C18" s="28" t="n"/>
      <c r="D18" s="56" t="n"/>
      <c r="E18" s="30" t="n"/>
      <c r="F18" s="54">
        <f>IF(D18="","",D18+IF(E18="",Assumptions!$B$6,E18))</f>
        <v/>
      </c>
      <c r="G18" s="27" t="n"/>
      <c r="H18" s="27" t="n"/>
      <c r="I18" s="31" t="n"/>
      <c r="J18" s="59">
        <f>IF(A18="","",IFERROR(SUMIF('Line Items'!$A$5:$A$104,A18,'Line Items'!$I$5:$I$104),""))</f>
        <v/>
      </c>
      <c r="K18" s="38">
        <f>IF(A18="","",IF(H18="Yes",IF(I18&lt;&gt;"",I18,Assumptions!$B$7),0))</f>
        <v/>
      </c>
      <c r="L18" s="59">
        <f>IF(OR(A18="",J18=""),"",IFERROR(J18*K18,""))</f>
        <v/>
      </c>
      <c r="M18" s="59">
        <f>IF(J18="","",IFERROR(J18+L18,""))</f>
        <v/>
      </c>
      <c r="N18" s="58" t="n"/>
      <c r="O18" s="59">
        <f>IF(M18="","",IFERROR(MAX(M18-IF(N18="",0,N18),0),""))</f>
        <v/>
      </c>
      <c r="P18" s="39">
        <f>IF(A18="","",IF(G18="Void","Void",IF(G18="Draft","Draft",IF(O18&lt;=0,"Paid",IF(F18&lt;Assumptions!$B$4,"Overdue","Open")))))</f>
        <v/>
      </c>
      <c r="Q18" s="10">
        <f>IF(P18="Overdue",IFERROR(MAX(Assumptions!$B$4-F18,0),""),"")</f>
        <v/>
      </c>
      <c r="R18" s="16">
        <f>IF(A18="","",IF(COUNTIF($A$5:$A$104,A18)&gt;1,"Check duplicate invoice #",IF(G18="","Check stage",IF(H18="","Check taxable choice",IF(AND(G18&lt;&gt;"Void",J18=0),"Check line items",IF(N18&gt;M18,"Check amount paid",IF(Q18&gt;Assumptions!$B$8,"Review long overdue","")))))))</f>
        <v/>
      </c>
    </row>
    <row r="19">
      <c r="A19" s="27" t="n"/>
      <c r="B19" s="28" t="n"/>
      <c r="C19" s="28" t="n"/>
      <c r="D19" s="56" t="n"/>
      <c r="E19" s="30" t="n"/>
      <c r="F19" s="53">
        <f>IF(D19="","",D19+IF(E19="",Assumptions!$B$6,E19))</f>
        <v/>
      </c>
      <c r="G19" s="27" t="n"/>
      <c r="H19" s="27" t="n"/>
      <c r="I19" s="31" t="n"/>
      <c r="J19" s="57">
        <f>IF(A19="","",IFERROR(SUMIF('Line Items'!$A$5:$A$104,A19,'Line Items'!$I$5:$I$104),""))</f>
        <v/>
      </c>
      <c r="K19" s="33">
        <f>IF(A19="","",IF(H19="Yes",IF(I19&lt;&gt;"",I19,Assumptions!$B$7),0))</f>
        <v/>
      </c>
      <c r="L19" s="57">
        <f>IF(OR(A19="",J19=""),"",IFERROR(J19*K19,""))</f>
        <v/>
      </c>
      <c r="M19" s="57">
        <f>IF(J19="","",IFERROR(J19+L19,""))</f>
        <v/>
      </c>
      <c r="N19" s="58" t="n"/>
      <c r="O19" s="57">
        <f>IF(M19="","",IFERROR(MAX(M19-IF(N19="",0,N19),0),""))</f>
        <v/>
      </c>
      <c r="P19" s="35">
        <f>IF(A19="","",IF(G19="Void","Void",IF(G19="Draft","Draft",IF(O19&lt;=0,"Paid",IF(F19&lt;Assumptions!$B$4,"Overdue","Open")))))</f>
        <v/>
      </c>
      <c r="Q19" s="13">
        <f>IF(P19="Overdue",IFERROR(MAX(Assumptions!$B$4-F19,0),""),"")</f>
        <v/>
      </c>
      <c r="R19" s="36">
        <f>IF(A19="","",IF(COUNTIF($A$5:$A$104,A19)&gt;1,"Check duplicate invoice #",IF(G19="","Check stage",IF(H19="","Check taxable choice",IF(AND(G19&lt;&gt;"Void",J19=0),"Check line items",IF(N19&gt;M19,"Check amount paid",IF(Q19&gt;Assumptions!$B$8,"Review long overdue","")))))))</f>
        <v/>
      </c>
    </row>
    <row r="20">
      <c r="A20" s="27" t="n"/>
      <c r="B20" s="28" t="n"/>
      <c r="C20" s="28" t="n"/>
      <c r="D20" s="56" t="n"/>
      <c r="E20" s="30" t="n"/>
      <c r="F20" s="54">
        <f>IF(D20="","",D20+IF(E20="",Assumptions!$B$6,E20))</f>
        <v/>
      </c>
      <c r="G20" s="27" t="n"/>
      <c r="H20" s="27" t="n"/>
      <c r="I20" s="31" t="n"/>
      <c r="J20" s="59">
        <f>IF(A20="","",IFERROR(SUMIF('Line Items'!$A$5:$A$104,A20,'Line Items'!$I$5:$I$104),""))</f>
        <v/>
      </c>
      <c r="K20" s="38">
        <f>IF(A20="","",IF(H20="Yes",IF(I20&lt;&gt;"",I20,Assumptions!$B$7),0))</f>
        <v/>
      </c>
      <c r="L20" s="59">
        <f>IF(OR(A20="",J20=""),"",IFERROR(J20*K20,""))</f>
        <v/>
      </c>
      <c r="M20" s="59">
        <f>IF(J20="","",IFERROR(J20+L20,""))</f>
        <v/>
      </c>
      <c r="N20" s="58" t="n"/>
      <c r="O20" s="59">
        <f>IF(M20="","",IFERROR(MAX(M20-IF(N20="",0,N20),0),""))</f>
        <v/>
      </c>
      <c r="P20" s="39">
        <f>IF(A20="","",IF(G20="Void","Void",IF(G20="Draft","Draft",IF(O20&lt;=0,"Paid",IF(F20&lt;Assumptions!$B$4,"Overdue","Open")))))</f>
        <v/>
      </c>
      <c r="Q20" s="10">
        <f>IF(P20="Overdue",IFERROR(MAX(Assumptions!$B$4-F20,0),""),"")</f>
        <v/>
      </c>
      <c r="R20" s="16">
        <f>IF(A20="","",IF(COUNTIF($A$5:$A$104,A20)&gt;1,"Check duplicate invoice #",IF(G20="","Check stage",IF(H20="","Check taxable choice",IF(AND(G20&lt;&gt;"Void",J20=0),"Check line items",IF(N20&gt;M20,"Check amount paid",IF(Q20&gt;Assumptions!$B$8,"Review long overdue","")))))))</f>
        <v/>
      </c>
    </row>
    <row r="21">
      <c r="A21" s="27" t="n"/>
      <c r="B21" s="28" t="n"/>
      <c r="C21" s="28" t="n"/>
      <c r="D21" s="56" t="n"/>
      <c r="E21" s="30" t="n"/>
      <c r="F21" s="53">
        <f>IF(D21="","",D21+IF(E21="",Assumptions!$B$6,E21))</f>
        <v/>
      </c>
      <c r="G21" s="27" t="n"/>
      <c r="H21" s="27" t="n"/>
      <c r="I21" s="31" t="n"/>
      <c r="J21" s="57">
        <f>IF(A21="","",IFERROR(SUMIF('Line Items'!$A$5:$A$104,A21,'Line Items'!$I$5:$I$104),""))</f>
        <v/>
      </c>
      <c r="K21" s="33">
        <f>IF(A21="","",IF(H21="Yes",IF(I21&lt;&gt;"",I21,Assumptions!$B$7),0))</f>
        <v/>
      </c>
      <c r="L21" s="57">
        <f>IF(OR(A21="",J21=""),"",IFERROR(J21*K21,""))</f>
        <v/>
      </c>
      <c r="M21" s="57">
        <f>IF(J21="","",IFERROR(J21+L21,""))</f>
        <v/>
      </c>
      <c r="N21" s="58" t="n"/>
      <c r="O21" s="57">
        <f>IF(M21="","",IFERROR(MAX(M21-IF(N21="",0,N21),0),""))</f>
        <v/>
      </c>
      <c r="P21" s="35">
        <f>IF(A21="","",IF(G21="Void","Void",IF(G21="Draft","Draft",IF(O21&lt;=0,"Paid",IF(F21&lt;Assumptions!$B$4,"Overdue","Open")))))</f>
        <v/>
      </c>
      <c r="Q21" s="13">
        <f>IF(P21="Overdue",IFERROR(MAX(Assumptions!$B$4-F21,0),""),"")</f>
        <v/>
      </c>
      <c r="R21" s="36">
        <f>IF(A21="","",IF(COUNTIF($A$5:$A$104,A21)&gt;1,"Check duplicate invoice #",IF(G21="","Check stage",IF(H21="","Check taxable choice",IF(AND(G21&lt;&gt;"Void",J21=0),"Check line items",IF(N21&gt;M21,"Check amount paid",IF(Q21&gt;Assumptions!$B$8,"Review long overdue","")))))))</f>
        <v/>
      </c>
    </row>
    <row r="22">
      <c r="A22" s="27" t="n"/>
      <c r="B22" s="28" t="n"/>
      <c r="C22" s="28" t="n"/>
      <c r="D22" s="56" t="n"/>
      <c r="E22" s="30" t="n"/>
      <c r="F22" s="54">
        <f>IF(D22="","",D22+IF(E22="",Assumptions!$B$6,E22))</f>
        <v/>
      </c>
      <c r="G22" s="27" t="n"/>
      <c r="H22" s="27" t="n"/>
      <c r="I22" s="31" t="n"/>
      <c r="J22" s="59">
        <f>IF(A22="","",IFERROR(SUMIF('Line Items'!$A$5:$A$104,A22,'Line Items'!$I$5:$I$104),""))</f>
        <v/>
      </c>
      <c r="K22" s="38">
        <f>IF(A22="","",IF(H22="Yes",IF(I22&lt;&gt;"",I22,Assumptions!$B$7),0))</f>
        <v/>
      </c>
      <c r="L22" s="59">
        <f>IF(OR(A22="",J22=""),"",IFERROR(J22*K22,""))</f>
        <v/>
      </c>
      <c r="M22" s="59">
        <f>IF(J22="","",IFERROR(J22+L22,""))</f>
        <v/>
      </c>
      <c r="N22" s="58" t="n"/>
      <c r="O22" s="59">
        <f>IF(M22="","",IFERROR(MAX(M22-IF(N22="",0,N22),0),""))</f>
        <v/>
      </c>
      <c r="P22" s="39">
        <f>IF(A22="","",IF(G22="Void","Void",IF(G22="Draft","Draft",IF(O22&lt;=0,"Paid",IF(F22&lt;Assumptions!$B$4,"Overdue","Open")))))</f>
        <v/>
      </c>
      <c r="Q22" s="10">
        <f>IF(P22="Overdue",IFERROR(MAX(Assumptions!$B$4-F22,0),""),"")</f>
        <v/>
      </c>
      <c r="R22" s="16">
        <f>IF(A22="","",IF(COUNTIF($A$5:$A$104,A22)&gt;1,"Check duplicate invoice #",IF(G22="","Check stage",IF(H22="","Check taxable choice",IF(AND(G22&lt;&gt;"Void",J22=0),"Check line items",IF(N22&gt;M22,"Check amount paid",IF(Q22&gt;Assumptions!$B$8,"Review long overdue","")))))))</f>
        <v/>
      </c>
    </row>
    <row r="23">
      <c r="A23" s="27" t="n"/>
      <c r="B23" s="28" t="n"/>
      <c r="C23" s="28" t="n"/>
      <c r="D23" s="56" t="n"/>
      <c r="E23" s="30" t="n"/>
      <c r="F23" s="53">
        <f>IF(D23="","",D23+IF(E23="",Assumptions!$B$6,E23))</f>
        <v/>
      </c>
      <c r="G23" s="27" t="n"/>
      <c r="H23" s="27" t="n"/>
      <c r="I23" s="31" t="n"/>
      <c r="J23" s="57">
        <f>IF(A23="","",IFERROR(SUMIF('Line Items'!$A$5:$A$104,A23,'Line Items'!$I$5:$I$104),""))</f>
        <v/>
      </c>
      <c r="K23" s="33">
        <f>IF(A23="","",IF(H23="Yes",IF(I23&lt;&gt;"",I23,Assumptions!$B$7),0))</f>
        <v/>
      </c>
      <c r="L23" s="57">
        <f>IF(OR(A23="",J23=""),"",IFERROR(J23*K23,""))</f>
        <v/>
      </c>
      <c r="M23" s="57">
        <f>IF(J23="","",IFERROR(J23+L23,""))</f>
        <v/>
      </c>
      <c r="N23" s="58" t="n"/>
      <c r="O23" s="57">
        <f>IF(M23="","",IFERROR(MAX(M23-IF(N23="",0,N23),0),""))</f>
        <v/>
      </c>
      <c r="P23" s="35">
        <f>IF(A23="","",IF(G23="Void","Void",IF(G23="Draft","Draft",IF(O23&lt;=0,"Paid",IF(F23&lt;Assumptions!$B$4,"Overdue","Open")))))</f>
        <v/>
      </c>
      <c r="Q23" s="13">
        <f>IF(P23="Overdue",IFERROR(MAX(Assumptions!$B$4-F23,0),""),"")</f>
        <v/>
      </c>
      <c r="R23" s="36">
        <f>IF(A23="","",IF(COUNTIF($A$5:$A$104,A23)&gt;1,"Check duplicate invoice #",IF(G23="","Check stage",IF(H23="","Check taxable choice",IF(AND(G23&lt;&gt;"Void",J23=0),"Check line items",IF(N23&gt;M23,"Check amount paid",IF(Q23&gt;Assumptions!$B$8,"Review long overdue","")))))))</f>
        <v/>
      </c>
    </row>
    <row r="24">
      <c r="A24" s="27" t="n"/>
      <c r="B24" s="28" t="n"/>
      <c r="C24" s="28" t="n"/>
      <c r="D24" s="56" t="n"/>
      <c r="E24" s="30" t="n"/>
      <c r="F24" s="54">
        <f>IF(D24="","",D24+IF(E24="",Assumptions!$B$6,E24))</f>
        <v/>
      </c>
      <c r="G24" s="27" t="n"/>
      <c r="H24" s="27" t="n"/>
      <c r="I24" s="31" t="n"/>
      <c r="J24" s="59">
        <f>IF(A24="","",IFERROR(SUMIF('Line Items'!$A$5:$A$104,A24,'Line Items'!$I$5:$I$104),""))</f>
        <v/>
      </c>
      <c r="K24" s="38">
        <f>IF(A24="","",IF(H24="Yes",IF(I24&lt;&gt;"",I24,Assumptions!$B$7),0))</f>
        <v/>
      </c>
      <c r="L24" s="59">
        <f>IF(OR(A24="",J24=""),"",IFERROR(J24*K24,""))</f>
        <v/>
      </c>
      <c r="M24" s="59">
        <f>IF(J24="","",IFERROR(J24+L24,""))</f>
        <v/>
      </c>
      <c r="N24" s="58" t="n"/>
      <c r="O24" s="59">
        <f>IF(M24="","",IFERROR(MAX(M24-IF(N24="",0,N24),0),""))</f>
        <v/>
      </c>
      <c r="P24" s="39">
        <f>IF(A24="","",IF(G24="Void","Void",IF(G24="Draft","Draft",IF(O24&lt;=0,"Paid",IF(F24&lt;Assumptions!$B$4,"Overdue","Open")))))</f>
        <v/>
      </c>
      <c r="Q24" s="10">
        <f>IF(P24="Overdue",IFERROR(MAX(Assumptions!$B$4-F24,0),""),"")</f>
        <v/>
      </c>
      <c r="R24" s="16">
        <f>IF(A24="","",IF(COUNTIF($A$5:$A$104,A24)&gt;1,"Check duplicate invoice #",IF(G24="","Check stage",IF(H24="","Check taxable choice",IF(AND(G24&lt;&gt;"Void",J24=0),"Check line items",IF(N24&gt;M24,"Check amount paid",IF(Q24&gt;Assumptions!$B$8,"Review long overdue","")))))))</f>
        <v/>
      </c>
    </row>
    <row r="25">
      <c r="A25" s="27" t="n"/>
      <c r="B25" s="28" t="n"/>
      <c r="C25" s="28" t="n"/>
      <c r="D25" s="56" t="n"/>
      <c r="E25" s="30" t="n"/>
      <c r="F25" s="53">
        <f>IF(D25="","",D25+IF(E25="",Assumptions!$B$6,E25))</f>
        <v/>
      </c>
      <c r="G25" s="27" t="n"/>
      <c r="H25" s="27" t="n"/>
      <c r="I25" s="31" t="n"/>
      <c r="J25" s="57">
        <f>IF(A25="","",IFERROR(SUMIF('Line Items'!$A$5:$A$104,A25,'Line Items'!$I$5:$I$104),""))</f>
        <v/>
      </c>
      <c r="K25" s="33">
        <f>IF(A25="","",IF(H25="Yes",IF(I25&lt;&gt;"",I25,Assumptions!$B$7),0))</f>
        <v/>
      </c>
      <c r="L25" s="57">
        <f>IF(OR(A25="",J25=""),"",IFERROR(J25*K25,""))</f>
        <v/>
      </c>
      <c r="M25" s="57">
        <f>IF(J25="","",IFERROR(J25+L25,""))</f>
        <v/>
      </c>
      <c r="N25" s="58" t="n"/>
      <c r="O25" s="57">
        <f>IF(M25="","",IFERROR(MAX(M25-IF(N25="",0,N25),0),""))</f>
        <v/>
      </c>
      <c r="P25" s="35">
        <f>IF(A25="","",IF(G25="Void","Void",IF(G25="Draft","Draft",IF(O25&lt;=0,"Paid",IF(F25&lt;Assumptions!$B$4,"Overdue","Open")))))</f>
        <v/>
      </c>
      <c r="Q25" s="13">
        <f>IF(P25="Overdue",IFERROR(MAX(Assumptions!$B$4-F25,0),""),"")</f>
        <v/>
      </c>
      <c r="R25" s="36">
        <f>IF(A25="","",IF(COUNTIF($A$5:$A$104,A25)&gt;1,"Check duplicate invoice #",IF(G25="","Check stage",IF(H25="","Check taxable choice",IF(AND(G25&lt;&gt;"Void",J25=0),"Check line items",IF(N25&gt;M25,"Check amount paid",IF(Q25&gt;Assumptions!$B$8,"Review long overdue","")))))))</f>
        <v/>
      </c>
    </row>
    <row r="26">
      <c r="A26" s="27" t="n"/>
      <c r="B26" s="28" t="n"/>
      <c r="C26" s="28" t="n"/>
      <c r="D26" s="56" t="n"/>
      <c r="E26" s="30" t="n"/>
      <c r="F26" s="54">
        <f>IF(D26="","",D26+IF(E26="",Assumptions!$B$6,E26))</f>
        <v/>
      </c>
      <c r="G26" s="27" t="n"/>
      <c r="H26" s="27" t="n"/>
      <c r="I26" s="31" t="n"/>
      <c r="J26" s="59">
        <f>IF(A26="","",IFERROR(SUMIF('Line Items'!$A$5:$A$104,A26,'Line Items'!$I$5:$I$104),""))</f>
        <v/>
      </c>
      <c r="K26" s="38">
        <f>IF(A26="","",IF(H26="Yes",IF(I26&lt;&gt;"",I26,Assumptions!$B$7),0))</f>
        <v/>
      </c>
      <c r="L26" s="59">
        <f>IF(OR(A26="",J26=""),"",IFERROR(J26*K26,""))</f>
        <v/>
      </c>
      <c r="M26" s="59">
        <f>IF(J26="","",IFERROR(J26+L26,""))</f>
        <v/>
      </c>
      <c r="N26" s="58" t="n"/>
      <c r="O26" s="59">
        <f>IF(M26="","",IFERROR(MAX(M26-IF(N26="",0,N26),0),""))</f>
        <v/>
      </c>
      <c r="P26" s="39">
        <f>IF(A26="","",IF(G26="Void","Void",IF(G26="Draft","Draft",IF(O26&lt;=0,"Paid",IF(F26&lt;Assumptions!$B$4,"Overdue","Open")))))</f>
        <v/>
      </c>
      <c r="Q26" s="10">
        <f>IF(P26="Overdue",IFERROR(MAX(Assumptions!$B$4-F26,0),""),"")</f>
        <v/>
      </c>
      <c r="R26" s="16">
        <f>IF(A26="","",IF(COUNTIF($A$5:$A$104,A26)&gt;1,"Check duplicate invoice #",IF(G26="","Check stage",IF(H26="","Check taxable choice",IF(AND(G26&lt;&gt;"Void",J26=0),"Check line items",IF(N26&gt;M26,"Check amount paid",IF(Q26&gt;Assumptions!$B$8,"Review long overdue","")))))))</f>
        <v/>
      </c>
    </row>
    <row r="27">
      <c r="A27" s="27" t="n"/>
      <c r="B27" s="28" t="n"/>
      <c r="C27" s="28" t="n"/>
      <c r="D27" s="56" t="n"/>
      <c r="E27" s="30" t="n"/>
      <c r="F27" s="53">
        <f>IF(D27="","",D27+IF(E27="",Assumptions!$B$6,E27))</f>
        <v/>
      </c>
      <c r="G27" s="27" t="n"/>
      <c r="H27" s="27" t="n"/>
      <c r="I27" s="31" t="n"/>
      <c r="J27" s="57">
        <f>IF(A27="","",IFERROR(SUMIF('Line Items'!$A$5:$A$104,A27,'Line Items'!$I$5:$I$104),""))</f>
        <v/>
      </c>
      <c r="K27" s="33">
        <f>IF(A27="","",IF(H27="Yes",IF(I27&lt;&gt;"",I27,Assumptions!$B$7),0))</f>
        <v/>
      </c>
      <c r="L27" s="57">
        <f>IF(OR(A27="",J27=""),"",IFERROR(J27*K27,""))</f>
        <v/>
      </c>
      <c r="M27" s="57">
        <f>IF(J27="","",IFERROR(J27+L27,""))</f>
        <v/>
      </c>
      <c r="N27" s="58" t="n"/>
      <c r="O27" s="57">
        <f>IF(M27="","",IFERROR(MAX(M27-IF(N27="",0,N27),0),""))</f>
        <v/>
      </c>
      <c r="P27" s="35">
        <f>IF(A27="","",IF(G27="Void","Void",IF(G27="Draft","Draft",IF(O27&lt;=0,"Paid",IF(F27&lt;Assumptions!$B$4,"Overdue","Open")))))</f>
        <v/>
      </c>
      <c r="Q27" s="13">
        <f>IF(P27="Overdue",IFERROR(MAX(Assumptions!$B$4-F27,0),""),"")</f>
        <v/>
      </c>
      <c r="R27" s="36">
        <f>IF(A27="","",IF(COUNTIF($A$5:$A$104,A27)&gt;1,"Check duplicate invoice #",IF(G27="","Check stage",IF(H27="","Check taxable choice",IF(AND(G27&lt;&gt;"Void",J27=0),"Check line items",IF(N27&gt;M27,"Check amount paid",IF(Q27&gt;Assumptions!$B$8,"Review long overdue","")))))))</f>
        <v/>
      </c>
    </row>
    <row r="28">
      <c r="A28" s="27" t="n"/>
      <c r="B28" s="28" t="n"/>
      <c r="C28" s="28" t="n"/>
      <c r="D28" s="56" t="n"/>
      <c r="E28" s="30" t="n"/>
      <c r="F28" s="54">
        <f>IF(D28="","",D28+IF(E28="",Assumptions!$B$6,E28))</f>
        <v/>
      </c>
      <c r="G28" s="27" t="n"/>
      <c r="H28" s="27" t="n"/>
      <c r="I28" s="31" t="n"/>
      <c r="J28" s="59">
        <f>IF(A28="","",IFERROR(SUMIF('Line Items'!$A$5:$A$104,A28,'Line Items'!$I$5:$I$104),""))</f>
        <v/>
      </c>
      <c r="K28" s="38">
        <f>IF(A28="","",IF(H28="Yes",IF(I28&lt;&gt;"",I28,Assumptions!$B$7),0))</f>
        <v/>
      </c>
      <c r="L28" s="59">
        <f>IF(OR(A28="",J28=""),"",IFERROR(J28*K28,""))</f>
        <v/>
      </c>
      <c r="M28" s="59">
        <f>IF(J28="","",IFERROR(J28+L28,""))</f>
        <v/>
      </c>
      <c r="N28" s="58" t="n"/>
      <c r="O28" s="59">
        <f>IF(M28="","",IFERROR(MAX(M28-IF(N28="",0,N28),0),""))</f>
        <v/>
      </c>
      <c r="P28" s="39">
        <f>IF(A28="","",IF(G28="Void","Void",IF(G28="Draft","Draft",IF(O28&lt;=0,"Paid",IF(F28&lt;Assumptions!$B$4,"Overdue","Open")))))</f>
        <v/>
      </c>
      <c r="Q28" s="10">
        <f>IF(P28="Overdue",IFERROR(MAX(Assumptions!$B$4-F28,0),""),"")</f>
        <v/>
      </c>
      <c r="R28" s="16">
        <f>IF(A28="","",IF(COUNTIF($A$5:$A$104,A28)&gt;1,"Check duplicate invoice #",IF(G28="","Check stage",IF(H28="","Check taxable choice",IF(AND(G28&lt;&gt;"Void",J28=0),"Check line items",IF(N28&gt;M28,"Check amount paid",IF(Q28&gt;Assumptions!$B$8,"Review long overdue","")))))))</f>
        <v/>
      </c>
    </row>
    <row r="29">
      <c r="A29" s="27" t="n"/>
      <c r="B29" s="28" t="n"/>
      <c r="C29" s="28" t="n"/>
      <c r="D29" s="56" t="n"/>
      <c r="E29" s="30" t="n"/>
      <c r="F29" s="53">
        <f>IF(D29="","",D29+IF(E29="",Assumptions!$B$6,E29))</f>
        <v/>
      </c>
      <c r="G29" s="27" t="n"/>
      <c r="H29" s="27" t="n"/>
      <c r="I29" s="31" t="n"/>
      <c r="J29" s="57">
        <f>IF(A29="","",IFERROR(SUMIF('Line Items'!$A$5:$A$104,A29,'Line Items'!$I$5:$I$104),""))</f>
        <v/>
      </c>
      <c r="K29" s="33">
        <f>IF(A29="","",IF(H29="Yes",IF(I29&lt;&gt;"",I29,Assumptions!$B$7),0))</f>
        <v/>
      </c>
      <c r="L29" s="57">
        <f>IF(OR(A29="",J29=""),"",IFERROR(J29*K29,""))</f>
        <v/>
      </c>
      <c r="M29" s="57">
        <f>IF(J29="","",IFERROR(J29+L29,""))</f>
        <v/>
      </c>
      <c r="N29" s="58" t="n"/>
      <c r="O29" s="57">
        <f>IF(M29="","",IFERROR(MAX(M29-IF(N29="",0,N29),0),""))</f>
        <v/>
      </c>
      <c r="P29" s="35">
        <f>IF(A29="","",IF(G29="Void","Void",IF(G29="Draft","Draft",IF(O29&lt;=0,"Paid",IF(F29&lt;Assumptions!$B$4,"Overdue","Open")))))</f>
        <v/>
      </c>
      <c r="Q29" s="13">
        <f>IF(P29="Overdue",IFERROR(MAX(Assumptions!$B$4-F29,0),""),"")</f>
        <v/>
      </c>
      <c r="R29" s="36">
        <f>IF(A29="","",IF(COUNTIF($A$5:$A$104,A29)&gt;1,"Check duplicate invoice #",IF(G29="","Check stage",IF(H29="","Check taxable choice",IF(AND(G29&lt;&gt;"Void",J29=0),"Check line items",IF(N29&gt;M29,"Check amount paid",IF(Q29&gt;Assumptions!$B$8,"Review long overdue","")))))))</f>
        <v/>
      </c>
    </row>
    <row r="30">
      <c r="A30" s="27" t="n"/>
      <c r="B30" s="28" t="n"/>
      <c r="C30" s="28" t="n"/>
      <c r="D30" s="56" t="n"/>
      <c r="E30" s="30" t="n"/>
      <c r="F30" s="54">
        <f>IF(D30="","",D30+IF(E30="",Assumptions!$B$6,E30))</f>
        <v/>
      </c>
      <c r="G30" s="27" t="n"/>
      <c r="H30" s="27" t="n"/>
      <c r="I30" s="31" t="n"/>
      <c r="J30" s="59">
        <f>IF(A30="","",IFERROR(SUMIF('Line Items'!$A$5:$A$104,A30,'Line Items'!$I$5:$I$104),""))</f>
        <v/>
      </c>
      <c r="K30" s="38">
        <f>IF(A30="","",IF(H30="Yes",IF(I30&lt;&gt;"",I30,Assumptions!$B$7),0))</f>
        <v/>
      </c>
      <c r="L30" s="59">
        <f>IF(OR(A30="",J30=""),"",IFERROR(J30*K30,""))</f>
        <v/>
      </c>
      <c r="M30" s="59">
        <f>IF(J30="","",IFERROR(J30+L30,""))</f>
        <v/>
      </c>
      <c r="N30" s="58" t="n"/>
      <c r="O30" s="59">
        <f>IF(M30="","",IFERROR(MAX(M30-IF(N30="",0,N30),0),""))</f>
        <v/>
      </c>
      <c r="P30" s="39">
        <f>IF(A30="","",IF(G30="Void","Void",IF(G30="Draft","Draft",IF(O30&lt;=0,"Paid",IF(F30&lt;Assumptions!$B$4,"Overdue","Open")))))</f>
        <v/>
      </c>
      <c r="Q30" s="10">
        <f>IF(P30="Overdue",IFERROR(MAX(Assumptions!$B$4-F30,0),""),"")</f>
        <v/>
      </c>
      <c r="R30" s="16">
        <f>IF(A30="","",IF(COUNTIF($A$5:$A$104,A30)&gt;1,"Check duplicate invoice #",IF(G30="","Check stage",IF(H30="","Check taxable choice",IF(AND(G30&lt;&gt;"Void",J30=0),"Check line items",IF(N30&gt;M30,"Check amount paid",IF(Q30&gt;Assumptions!$B$8,"Review long overdue","")))))))</f>
        <v/>
      </c>
    </row>
    <row r="31">
      <c r="A31" s="27" t="n"/>
      <c r="B31" s="28" t="n"/>
      <c r="C31" s="28" t="n"/>
      <c r="D31" s="56" t="n"/>
      <c r="E31" s="30" t="n"/>
      <c r="F31" s="53">
        <f>IF(D31="","",D31+IF(E31="",Assumptions!$B$6,E31))</f>
        <v/>
      </c>
      <c r="G31" s="27" t="n"/>
      <c r="H31" s="27" t="n"/>
      <c r="I31" s="31" t="n"/>
      <c r="J31" s="57">
        <f>IF(A31="","",IFERROR(SUMIF('Line Items'!$A$5:$A$104,A31,'Line Items'!$I$5:$I$104),""))</f>
        <v/>
      </c>
      <c r="K31" s="33">
        <f>IF(A31="","",IF(H31="Yes",IF(I31&lt;&gt;"",I31,Assumptions!$B$7),0))</f>
        <v/>
      </c>
      <c r="L31" s="57">
        <f>IF(OR(A31="",J31=""),"",IFERROR(J31*K31,""))</f>
        <v/>
      </c>
      <c r="M31" s="57">
        <f>IF(J31="","",IFERROR(J31+L31,""))</f>
        <v/>
      </c>
      <c r="N31" s="58" t="n"/>
      <c r="O31" s="57">
        <f>IF(M31="","",IFERROR(MAX(M31-IF(N31="",0,N31),0),""))</f>
        <v/>
      </c>
      <c r="P31" s="35">
        <f>IF(A31="","",IF(G31="Void","Void",IF(G31="Draft","Draft",IF(O31&lt;=0,"Paid",IF(F31&lt;Assumptions!$B$4,"Overdue","Open")))))</f>
        <v/>
      </c>
      <c r="Q31" s="13">
        <f>IF(P31="Overdue",IFERROR(MAX(Assumptions!$B$4-F31,0),""),"")</f>
        <v/>
      </c>
      <c r="R31" s="36">
        <f>IF(A31="","",IF(COUNTIF($A$5:$A$104,A31)&gt;1,"Check duplicate invoice #",IF(G31="","Check stage",IF(H31="","Check taxable choice",IF(AND(G31&lt;&gt;"Void",J31=0),"Check line items",IF(N31&gt;M31,"Check amount paid",IF(Q31&gt;Assumptions!$B$8,"Review long overdue","")))))))</f>
        <v/>
      </c>
    </row>
    <row r="32">
      <c r="A32" s="27" t="n"/>
      <c r="B32" s="28" t="n"/>
      <c r="C32" s="28" t="n"/>
      <c r="D32" s="56" t="n"/>
      <c r="E32" s="30" t="n"/>
      <c r="F32" s="54">
        <f>IF(D32="","",D32+IF(E32="",Assumptions!$B$6,E32))</f>
        <v/>
      </c>
      <c r="G32" s="27" t="n"/>
      <c r="H32" s="27" t="n"/>
      <c r="I32" s="31" t="n"/>
      <c r="J32" s="59">
        <f>IF(A32="","",IFERROR(SUMIF('Line Items'!$A$5:$A$104,A32,'Line Items'!$I$5:$I$104),""))</f>
        <v/>
      </c>
      <c r="K32" s="38">
        <f>IF(A32="","",IF(H32="Yes",IF(I32&lt;&gt;"",I32,Assumptions!$B$7),0))</f>
        <v/>
      </c>
      <c r="L32" s="59">
        <f>IF(OR(A32="",J32=""),"",IFERROR(J32*K32,""))</f>
        <v/>
      </c>
      <c r="M32" s="59">
        <f>IF(J32="","",IFERROR(J32+L32,""))</f>
        <v/>
      </c>
      <c r="N32" s="58" t="n"/>
      <c r="O32" s="59">
        <f>IF(M32="","",IFERROR(MAX(M32-IF(N32="",0,N32),0),""))</f>
        <v/>
      </c>
      <c r="P32" s="39">
        <f>IF(A32="","",IF(G32="Void","Void",IF(G32="Draft","Draft",IF(O32&lt;=0,"Paid",IF(F32&lt;Assumptions!$B$4,"Overdue","Open")))))</f>
        <v/>
      </c>
      <c r="Q32" s="10">
        <f>IF(P32="Overdue",IFERROR(MAX(Assumptions!$B$4-F32,0),""),"")</f>
        <v/>
      </c>
      <c r="R32" s="16">
        <f>IF(A32="","",IF(COUNTIF($A$5:$A$104,A32)&gt;1,"Check duplicate invoice #",IF(G32="","Check stage",IF(H32="","Check taxable choice",IF(AND(G32&lt;&gt;"Void",J32=0),"Check line items",IF(N32&gt;M32,"Check amount paid",IF(Q32&gt;Assumptions!$B$8,"Review long overdue","")))))))</f>
        <v/>
      </c>
    </row>
    <row r="33">
      <c r="A33" s="27" t="n"/>
      <c r="B33" s="28" t="n"/>
      <c r="C33" s="28" t="n"/>
      <c r="D33" s="56" t="n"/>
      <c r="E33" s="30" t="n"/>
      <c r="F33" s="53">
        <f>IF(D33="","",D33+IF(E33="",Assumptions!$B$6,E33))</f>
        <v/>
      </c>
      <c r="G33" s="27" t="n"/>
      <c r="H33" s="27" t="n"/>
      <c r="I33" s="31" t="n"/>
      <c r="J33" s="57">
        <f>IF(A33="","",IFERROR(SUMIF('Line Items'!$A$5:$A$104,A33,'Line Items'!$I$5:$I$104),""))</f>
        <v/>
      </c>
      <c r="K33" s="33">
        <f>IF(A33="","",IF(H33="Yes",IF(I33&lt;&gt;"",I33,Assumptions!$B$7),0))</f>
        <v/>
      </c>
      <c r="L33" s="57">
        <f>IF(OR(A33="",J33=""),"",IFERROR(J33*K33,""))</f>
        <v/>
      </c>
      <c r="M33" s="57">
        <f>IF(J33="","",IFERROR(J33+L33,""))</f>
        <v/>
      </c>
      <c r="N33" s="58" t="n"/>
      <c r="O33" s="57">
        <f>IF(M33="","",IFERROR(MAX(M33-IF(N33="",0,N33),0),""))</f>
        <v/>
      </c>
      <c r="P33" s="35">
        <f>IF(A33="","",IF(G33="Void","Void",IF(G33="Draft","Draft",IF(O33&lt;=0,"Paid",IF(F33&lt;Assumptions!$B$4,"Overdue","Open")))))</f>
        <v/>
      </c>
      <c r="Q33" s="13">
        <f>IF(P33="Overdue",IFERROR(MAX(Assumptions!$B$4-F33,0),""),"")</f>
        <v/>
      </c>
      <c r="R33" s="36">
        <f>IF(A33="","",IF(COUNTIF($A$5:$A$104,A33)&gt;1,"Check duplicate invoice #",IF(G33="","Check stage",IF(H33="","Check taxable choice",IF(AND(G33&lt;&gt;"Void",J33=0),"Check line items",IF(N33&gt;M33,"Check amount paid",IF(Q33&gt;Assumptions!$B$8,"Review long overdue","")))))))</f>
        <v/>
      </c>
    </row>
    <row r="34">
      <c r="A34" s="27" t="n"/>
      <c r="B34" s="28" t="n"/>
      <c r="C34" s="28" t="n"/>
      <c r="D34" s="56" t="n"/>
      <c r="E34" s="30" t="n"/>
      <c r="F34" s="54">
        <f>IF(D34="","",D34+IF(E34="",Assumptions!$B$6,E34))</f>
        <v/>
      </c>
      <c r="G34" s="27" t="n"/>
      <c r="H34" s="27" t="n"/>
      <c r="I34" s="31" t="n"/>
      <c r="J34" s="59">
        <f>IF(A34="","",IFERROR(SUMIF('Line Items'!$A$5:$A$104,A34,'Line Items'!$I$5:$I$104),""))</f>
        <v/>
      </c>
      <c r="K34" s="38">
        <f>IF(A34="","",IF(H34="Yes",IF(I34&lt;&gt;"",I34,Assumptions!$B$7),0))</f>
        <v/>
      </c>
      <c r="L34" s="59">
        <f>IF(OR(A34="",J34=""),"",IFERROR(J34*K34,""))</f>
        <v/>
      </c>
      <c r="M34" s="59">
        <f>IF(J34="","",IFERROR(J34+L34,""))</f>
        <v/>
      </c>
      <c r="N34" s="58" t="n"/>
      <c r="O34" s="59">
        <f>IF(M34="","",IFERROR(MAX(M34-IF(N34="",0,N34),0),""))</f>
        <v/>
      </c>
      <c r="P34" s="39">
        <f>IF(A34="","",IF(G34="Void","Void",IF(G34="Draft","Draft",IF(O34&lt;=0,"Paid",IF(F34&lt;Assumptions!$B$4,"Overdue","Open")))))</f>
        <v/>
      </c>
      <c r="Q34" s="10">
        <f>IF(P34="Overdue",IFERROR(MAX(Assumptions!$B$4-F34,0),""),"")</f>
        <v/>
      </c>
      <c r="R34" s="16">
        <f>IF(A34="","",IF(COUNTIF($A$5:$A$104,A34)&gt;1,"Check duplicate invoice #",IF(G34="","Check stage",IF(H34="","Check taxable choice",IF(AND(G34&lt;&gt;"Void",J34=0),"Check line items",IF(N34&gt;M34,"Check amount paid",IF(Q34&gt;Assumptions!$B$8,"Review long overdue","")))))))</f>
        <v/>
      </c>
    </row>
    <row r="35">
      <c r="A35" s="27" t="n"/>
      <c r="B35" s="28" t="n"/>
      <c r="C35" s="28" t="n"/>
      <c r="D35" s="56" t="n"/>
      <c r="E35" s="30" t="n"/>
      <c r="F35" s="53">
        <f>IF(D35="","",D35+IF(E35="",Assumptions!$B$6,E35))</f>
        <v/>
      </c>
      <c r="G35" s="27" t="n"/>
      <c r="H35" s="27" t="n"/>
      <c r="I35" s="31" t="n"/>
      <c r="J35" s="57">
        <f>IF(A35="","",IFERROR(SUMIF('Line Items'!$A$5:$A$104,A35,'Line Items'!$I$5:$I$104),""))</f>
        <v/>
      </c>
      <c r="K35" s="33">
        <f>IF(A35="","",IF(H35="Yes",IF(I35&lt;&gt;"",I35,Assumptions!$B$7),0))</f>
        <v/>
      </c>
      <c r="L35" s="57">
        <f>IF(OR(A35="",J35=""),"",IFERROR(J35*K35,""))</f>
        <v/>
      </c>
      <c r="M35" s="57">
        <f>IF(J35="","",IFERROR(J35+L35,""))</f>
        <v/>
      </c>
      <c r="N35" s="58" t="n"/>
      <c r="O35" s="57">
        <f>IF(M35="","",IFERROR(MAX(M35-IF(N35="",0,N35),0),""))</f>
        <v/>
      </c>
      <c r="P35" s="35">
        <f>IF(A35="","",IF(G35="Void","Void",IF(G35="Draft","Draft",IF(O35&lt;=0,"Paid",IF(F35&lt;Assumptions!$B$4,"Overdue","Open")))))</f>
        <v/>
      </c>
      <c r="Q35" s="13">
        <f>IF(P35="Overdue",IFERROR(MAX(Assumptions!$B$4-F35,0),""),"")</f>
        <v/>
      </c>
      <c r="R35" s="36">
        <f>IF(A35="","",IF(COUNTIF($A$5:$A$104,A35)&gt;1,"Check duplicate invoice #",IF(G35="","Check stage",IF(H35="","Check taxable choice",IF(AND(G35&lt;&gt;"Void",J35=0),"Check line items",IF(N35&gt;M35,"Check amount paid",IF(Q35&gt;Assumptions!$B$8,"Review long overdue","")))))))</f>
        <v/>
      </c>
    </row>
    <row r="36">
      <c r="A36" s="27" t="n"/>
      <c r="B36" s="28" t="n"/>
      <c r="C36" s="28" t="n"/>
      <c r="D36" s="56" t="n"/>
      <c r="E36" s="30" t="n"/>
      <c r="F36" s="54">
        <f>IF(D36="","",D36+IF(E36="",Assumptions!$B$6,E36))</f>
        <v/>
      </c>
      <c r="G36" s="27" t="n"/>
      <c r="H36" s="27" t="n"/>
      <c r="I36" s="31" t="n"/>
      <c r="J36" s="59">
        <f>IF(A36="","",IFERROR(SUMIF('Line Items'!$A$5:$A$104,A36,'Line Items'!$I$5:$I$104),""))</f>
        <v/>
      </c>
      <c r="K36" s="38">
        <f>IF(A36="","",IF(H36="Yes",IF(I36&lt;&gt;"",I36,Assumptions!$B$7),0))</f>
        <v/>
      </c>
      <c r="L36" s="59">
        <f>IF(OR(A36="",J36=""),"",IFERROR(J36*K36,""))</f>
        <v/>
      </c>
      <c r="M36" s="59">
        <f>IF(J36="","",IFERROR(J36+L36,""))</f>
        <v/>
      </c>
      <c r="N36" s="58" t="n"/>
      <c r="O36" s="59">
        <f>IF(M36="","",IFERROR(MAX(M36-IF(N36="",0,N36),0),""))</f>
        <v/>
      </c>
      <c r="P36" s="39">
        <f>IF(A36="","",IF(G36="Void","Void",IF(G36="Draft","Draft",IF(O36&lt;=0,"Paid",IF(F36&lt;Assumptions!$B$4,"Overdue","Open")))))</f>
        <v/>
      </c>
      <c r="Q36" s="10">
        <f>IF(P36="Overdue",IFERROR(MAX(Assumptions!$B$4-F36,0),""),"")</f>
        <v/>
      </c>
      <c r="R36" s="16">
        <f>IF(A36="","",IF(COUNTIF($A$5:$A$104,A36)&gt;1,"Check duplicate invoice #",IF(G36="","Check stage",IF(H36="","Check taxable choice",IF(AND(G36&lt;&gt;"Void",J36=0),"Check line items",IF(N36&gt;M36,"Check amount paid",IF(Q36&gt;Assumptions!$B$8,"Review long overdue","")))))))</f>
        <v/>
      </c>
    </row>
    <row r="37">
      <c r="A37" s="27" t="n"/>
      <c r="B37" s="28" t="n"/>
      <c r="C37" s="28" t="n"/>
      <c r="D37" s="56" t="n"/>
      <c r="E37" s="30" t="n"/>
      <c r="F37" s="53">
        <f>IF(D37="","",D37+IF(E37="",Assumptions!$B$6,E37))</f>
        <v/>
      </c>
      <c r="G37" s="27" t="n"/>
      <c r="H37" s="27" t="n"/>
      <c r="I37" s="31" t="n"/>
      <c r="J37" s="57">
        <f>IF(A37="","",IFERROR(SUMIF('Line Items'!$A$5:$A$104,A37,'Line Items'!$I$5:$I$104),""))</f>
        <v/>
      </c>
      <c r="K37" s="33">
        <f>IF(A37="","",IF(H37="Yes",IF(I37&lt;&gt;"",I37,Assumptions!$B$7),0))</f>
        <v/>
      </c>
      <c r="L37" s="57">
        <f>IF(OR(A37="",J37=""),"",IFERROR(J37*K37,""))</f>
        <v/>
      </c>
      <c r="M37" s="57">
        <f>IF(J37="","",IFERROR(J37+L37,""))</f>
        <v/>
      </c>
      <c r="N37" s="58" t="n"/>
      <c r="O37" s="57">
        <f>IF(M37="","",IFERROR(MAX(M37-IF(N37="",0,N37),0),""))</f>
        <v/>
      </c>
      <c r="P37" s="35">
        <f>IF(A37="","",IF(G37="Void","Void",IF(G37="Draft","Draft",IF(O37&lt;=0,"Paid",IF(F37&lt;Assumptions!$B$4,"Overdue","Open")))))</f>
        <v/>
      </c>
      <c r="Q37" s="13">
        <f>IF(P37="Overdue",IFERROR(MAX(Assumptions!$B$4-F37,0),""),"")</f>
        <v/>
      </c>
      <c r="R37" s="36">
        <f>IF(A37="","",IF(COUNTIF($A$5:$A$104,A37)&gt;1,"Check duplicate invoice #",IF(G37="","Check stage",IF(H37="","Check taxable choice",IF(AND(G37&lt;&gt;"Void",J37=0),"Check line items",IF(N37&gt;M37,"Check amount paid",IF(Q37&gt;Assumptions!$B$8,"Review long overdue","")))))))</f>
        <v/>
      </c>
    </row>
    <row r="38">
      <c r="A38" s="27" t="n"/>
      <c r="B38" s="28" t="n"/>
      <c r="C38" s="28" t="n"/>
      <c r="D38" s="56" t="n"/>
      <c r="E38" s="30" t="n"/>
      <c r="F38" s="54">
        <f>IF(D38="","",D38+IF(E38="",Assumptions!$B$6,E38))</f>
        <v/>
      </c>
      <c r="G38" s="27" t="n"/>
      <c r="H38" s="27" t="n"/>
      <c r="I38" s="31" t="n"/>
      <c r="J38" s="59">
        <f>IF(A38="","",IFERROR(SUMIF('Line Items'!$A$5:$A$104,A38,'Line Items'!$I$5:$I$104),""))</f>
        <v/>
      </c>
      <c r="K38" s="38">
        <f>IF(A38="","",IF(H38="Yes",IF(I38&lt;&gt;"",I38,Assumptions!$B$7),0))</f>
        <v/>
      </c>
      <c r="L38" s="59">
        <f>IF(OR(A38="",J38=""),"",IFERROR(J38*K38,""))</f>
        <v/>
      </c>
      <c r="M38" s="59">
        <f>IF(J38="","",IFERROR(J38+L38,""))</f>
        <v/>
      </c>
      <c r="N38" s="58" t="n"/>
      <c r="O38" s="59">
        <f>IF(M38="","",IFERROR(MAX(M38-IF(N38="",0,N38),0),""))</f>
        <v/>
      </c>
      <c r="P38" s="39">
        <f>IF(A38="","",IF(G38="Void","Void",IF(G38="Draft","Draft",IF(O38&lt;=0,"Paid",IF(F38&lt;Assumptions!$B$4,"Overdue","Open")))))</f>
        <v/>
      </c>
      <c r="Q38" s="10">
        <f>IF(P38="Overdue",IFERROR(MAX(Assumptions!$B$4-F38,0),""),"")</f>
        <v/>
      </c>
      <c r="R38" s="16">
        <f>IF(A38="","",IF(COUNTIF($A$5:$A$104,A38)&gt;1,"Check duplicate invoice #",IF(G38="","Check stage",IF(H38="","Check taxable choice",IF(AND(G38&lt;&gt;"Void",J38=0),"Check line items",IF(N38&gt;M38,"Check amount paid",IF(Q38&gt;Assumptions!$B$8,"Review long overdue","")))))))</f>
        <v/>
      </c>
    </row>
    <row r="39">
      <c r="A39" s="27" t="n"/>
      <c r="B39" s="28" t="n"/>
      <c r="C39" s="28" t="n"/>
      <c r="D39" s="56" t="n"/>
      <c r="E39" s="30" t="n"/>
      <c r="F39" s="53">
        <f>IF(D39="","",D39+IF(E39="",Assumptions!$B$6,E39))</f>
        <v/>
      </c>
      <c r="G39" s="27" t="n"/>
      <c r="H39" s="27" t="n"/>
      <c r="I39" s="31" t="n"/>
      <c r="J39" s="57">
        <f>IF(A39="","",IFERROR(SUMIF('Line Items'!$A$5:$A$104,A39,'Line Items'!$I$5:$I$104),""))</f>
        <v/>
      </c>
      <c r="K39" s="33">
        <f>IF(A39="","",IF(H39="Yes",IF(I39&lt;&gt;"",I39,Assumptions!$B$7),0))</f>
        <v/>
      </c>
      <c r="L39" s="57">
        <f>IF(OR(A39="",J39=""),"",IFERROR(J39*K39,""))</f>
        <v/>
      </c>
      <c r="M39" s="57">
        <f>IF(J39="","",IFERROR(J39+L39,""))</f>
        <v/>
      </c>
      <c r="N39" s="58" t="n"/>
      <c r="O39" s="57">
        <f>IF(M39="","",IFERROR(MAX(M39-IF(N39="",0,N39),0),""))</f>
        <v/>
      </c>
      <c r="P39" s="35">
        <f>IF(A39="","",IF(G39="Void","Void",IF(G39="Draft","Draft",IF(O39&lt;=0,"Paid",IF(F39&lt;Assumptions!$B$4,"Overdue","Open")))))</f>
        <v/>
      </c>
      <c r="Q39" s="13">
        <f>IF(P39="Overdue",IFERROR(MAX(Assumptions!$B$4-F39,0),""),"")</f>
        <v/>
      </c>
      <c r="R39" s="36">
        <f>IF(A39="","",IF(COUNTIF($A$5:$A$104,A39)&gt;1,"Check duplicate invoice #",IF(G39="","Check stage",IF(H39="","Check taxable choice",IF(AND(G39&lt;&gt;"Void",J39=0),"Check line items",IF(N39&gt;M39,"Check amount paid",IF(Q39&gt;Assumptions!$B$8,"Review long overdue","")))))))</f>
        <v/>
      </c>
    </row>
    <row r="40">
      <c r="A40" s="27" t="n"/>
      <c r="B40" s="28" t="n"/>
      <c r="C40" s="28" t="n"/>
      <c r="D40" s="56" t="n"/>
      <c r="E40" s="30" t="n"/>
      <c r="F40" s="54">
        <f>IF(D40="","",D40+IF(E40="",Assumptions!$B$6,E40))</f>
        <v/>
      </c>
      <c r="G40" s="27" t="n"/>
      <c r="H40" s="27" t="n"/>
      <c r="I40" s="31" t="n"/>
      <c r="J40" s="59">
        <f>IF(A40="","",IFERROR(SUMIF('Line Items'!$A$5:$A$104,A40,'Line Items'!$I$5:$I$104),""))</f>
        <v/>
      </c>
      <c r="K40" s="38">
        <f>IF(A40="","",IF(H40="Yes",IF(I40&lt;&gt;"",I40,Assumptions!$B$7),0))</f>
        <v/>
      </c>
      <c r="L40" s="59">
        <f>IF(OR(A40="",J40=""),"",IFERROR(J40*K40,""))</f>
        <v/>
      </c>
      <c r="M40" s="59">
        <f>IF(J40="","",IFERROR(J40+L40,""))</f>
        <v/>
      </c>
      <c r="N40" s="58" t="n"/>
      <c r="O40" s="59">
        <f>IF(M40="","",IFERROR(MAX(M40-IF(N40="",0,N40),0),""))</f>
        <v/>
      </c>
      <c r="P40" s="39">
        <f>IF(A40="","",IF(G40="Void","Void",IF(G40="Draft","Draft",IF(O40&lt;=0,"Paid",IF(F40&lt;Assumptions!$B$4,"Overdue","Open")))))</f>
        <v/>
      </c>
      <c r="Q40" s="10">
        <f>IF(P40="Overdue",IFERROR(MAX(Assumptions!$B$4-F40,0),""),"")</f>
        <v/>
      </c>
      <c r="R40" s="16">
        <f>IF(A40="","",IF(COUNTIF($A$5:$A$104,A40)&gt;1,"Check duplicate invoice #",IF(G40="","Check stage",IF(H40="","Check taxable choice",IF(AND(G40&lt;&gt;"Void",J40=0),"Check line items",IF(N40&gt;M40,"Check amount paid",IF(Q40&gt;Assumptions!$B$8,"Review long overdue","")))))))</f>
        <v/>
      </c>
    </row>
    <row r="41">
      <c r="A41" s="27" t="n"/>
      <c r="B41" s="28" t="n"/>
      <c r="C41" s="28" t="n"/>
      <c r="D41" s="56" t="n"/>
      <c r="E41" s="30" t="n"/>
      <c r="F41" s="53">
        <f>IF(D41="","",D41+IF(E41="",Assumptions!$B$6,E41))</f>
        <v/>
      </c>
      <c r="G41" s="27" t="n"/>
      <c r="H41" s="27" t="n"/>
      <c r="I41" s="31" t="n"/>
      <c r="J41" s="57">
        <f>IF(A41="","",IFERROR(SUMIF('Line Items'!$A$5:$A$104,A41,'Line Items'!$I$5:$I$104),""))</f>
        <v/>
      </c>
      <c r="K41" s="33">
        <f>IF(A41="","",IF(H41="Yes",IF(I41&lt;&gt;"",I41,Assumptions!$B$7),0))</f>
        <v/>
      </c>
      <c r="L41" s="57">
        <f>IF(OR(A41="",J41=""),"",IFERROR(J41*K41,""))</f>
        <v/>
      </c>
      <c r="M41" s="57">
        <f>IF(J41="","",IFERROR(J41+L41,""))</f>
        <v/>
      </c>
      <c r="N41" s="58" t="n"/>
      <c r="O41" s="57">
        <f>IF(M41="","",IFERROR(MAX(M41-IF(N41="",0,N41),0),""))</f>
        <v/>
      </c>
      <c r="P41" s="35">
        <f>IF(A41="","",IF(G41="Void","Void",IF(G41="Draft","Draft",IF(O41&lt;=0,"Paid",IF(F41&lt;Assumptions!$B$4,"Overdue","Open")))))</f>
        <v/>
      </c>
      <c r="Q41" s="13">
        <f>IF(P41="Overdue",IFERROR(MAX(Assumptions!$B$4-F41,0),""),"")</f>
        <v/>
      </c>
      <c r="R41" s="36">
        <f>IF(A41="","",IF(COUNTIF($A$5:$A$104,A41)&gt;1,"Check duplicate invoice #",IF(G41="","Check stage",IF(H41="","Check taxable choice",IF(AND(G41&lt;&gt;"Void",J41=0),"Check line items",IF(N41&gt;M41,"Check amount paid",IF(Q41&gt;Assumptions!$B$8,"Review long overdue","")))))))</f>
        <v/>
      </c>
    </row>
    <row r="42">
      <c r="A42" s="27" t="n"/>
      <c r="B42" s="28" t="n"/>
      <c r="C42" s="28" t="n"/>
      <c r="D42" s="56" t="n"/>
      <c r="E42" s="30" t="n"/>
      <c r="F42" s="54">
        <f>IF(D42="","",D42+IF(E42="",Assumptions!$B$6,E42))</f>
        <v/>
      </c>
      <c r="G42" s="27" t="n"/>
      <c r="H42" s="27" t="n"/>
      <c r="I42" s="31" t="n"/>
      <c r="J42" s="59">
        <f>IF(A42="","",IFERROR(SUMIF('Line Items'!$A$5:$A$104,A42,'Line Items'!$I$5:$I$104),""))</f>
        <v/>
      </c>
      <c r="K42" s="38">
        <f>IF(A42="","",IF(H42="Yes",IF(I42&lt;&gt;"",I42,Assumptions!$B$7),0))</f>
        <v/>
      </c>
      <c r="L42" s="59">
        <f>IF(OR(A42="",J42=""),"",IFERROR(J42*K42,""))</f>
        <v/>
      </c>
      <c r="M42" s="59">
        <f>IF(J42="","",IFERROR(J42+L42,""))</f>
        <v/>
      </c>
      <c r="N42" s="58" t="n"/>
      <c r="O42" s="59">
        <f>IF(M42="","",IFERROR(MAX(M42-IF(N42="",0,N42),0),""))</f>
        <v/>
      </c>
      <c r="P42" s="39">
        <f>IF(A42="","",IF(G42="Void","Void",IF(G42="Draft","Draft",IF(O42&lt;=0,"Paid",IF(F42&lt;Assumptions!$B$4,"Overdue","Open")))))</f>
        <v/>
      </c>
      <c r="Q42" s="10">
        <f>IF(P42="Overdue",IFERROR(MAX(Assumptions!$B$4-F42,0),""),"")</f>
        <v/>
      </c>
      <c r="R42" s="16">
        <f>IF(A42="","",IF(COUNTIF($A$5:$A$104,A42)&gt;1,"Check duplicate invoice #",IF(G42="","Check stage",IF(H42="","Check taxable choice",IF(AND(G42&lt;&gt;"Void",J42=0),"Check line items",IF(N42&gt;M42,"Check amount paid",IF(Q42&gt;Assumptions!$B$8,"Review long overdue","")))))))</f>
        <v/>
      </c>
    </row>
    <row r="43">
      <c r="A43" s="27" t="n"/>
      <c r="B43" s="28" t="n"/>
      <c r="C43" s="28" t="n"/>
      <c r="D43" s="56" t="n"/>
      <c r="E43" s="30" t="n"/>
      <c r="F43" s="53">
        <f>IF(D43="","",D43+IF(E43="",Assumptions!$B$6,E43))</f>
        <v/>
      </c>
      <c r="G43" s="27" t="n"/>
      <c r="H43" s="27" t="n"/>
      <c r="I43" s="31" t="n"/>
      <c r="J43" s="57">
        <f>IF(A43="","",IFERROR(SUMIF('Line Items'!$A$5:$A$104,A43,'Line Items'!$I$5:$I$104),""))</f>
        <v/>
      </c>
      <c r="K43" s="33">
        <f>IF(A43="","",IF(H43="Yes",IF(I43&lt;&gt;"",I43,Assumptions!$B$7),0))</f>
        <v/>
      </c>
      <c r="L43" s="57">
        <f>IF(OR(A43="",J43=""),"",IFERROR(J43*K43,""))</f>
        <v/>
      </c>
      <c r="M43" s="57">
        <f>IF(J43="","",IFERROR(J43+L43,""))</f>
        <v/>
      </c>
      <c r="N43" s="58" t="n"/>
      <c r="O43" s="57">
        <f>IF(M43="","",IFERROR(MAX(M43-IF(N43="",0,N43),0),""))</f>
        <v/>
      </c>
      <c r="P43" s="35">
        <f>IF(A43="","",IF(G43="Void","Void",IF(G43="Draft","Draft",IF(O43&lt;=0,"Paid",IF(F43&lt;Assumptions!$B$4,"Overdue","Open")))))</f>
        <v/>
      </c>
      <c r="Q43" s="13">
        <f>IF(P43="Overdue",IFERROR(MAX(Assumptions!$B$4-F43,0),""),"")</f>
        <v/>
      </c>
      <c r="R43" s="36">
        <f>IF(A43="","",IF(COUNTIF($A$5:$A$104,A43)&gt;1,"Check duplicate invoice #",IF(G43="","Check stage",IF(H43="","Check taxable choice",IF(AND(G43&lt;&gt;"Void",J43=0),"Check line items",IF(N43&gt;M43,"Check amount paid",IF(Q43&gt;Assumptions!$B$8,"Review long overdue","")))))))</f>
        <v/>
      </c>
    </row>
    <row r="44">
      <c r="A44" s="27" t="n"/>
      <c r="B44" s="28" t="n"/>
      <c r="C44" s="28" t="n"/>
      <c r="D44" s="56" t="n"/>
      <c r="E44" s="30" t="n"/>
      <c r="F44" s="54">
        <f>IF(D44="","",D44+IF(E44="",Assumptions!$B$6,E44))</f>
        <v/>
      </c>
      <c r="G44" s="27" t="n"/>
      <c r="H44" s="27" t="n"/>
      <c r="I44" s="31" t="n"/>
      <c r="J44" s="59">
        <f>IF(A44="","",IFERROR(SUMIF('Line Items'!$A$5:$A$104,A44,'Line Items'!$I$5:$I$104),""))</f>
        <v/>
      </c>
      <c r="K44" s="38">
        <f>IF(A44="","",IF(H44="Yes",IF(I44&lt;&gt;"",I44,Assumptions!$B$7),0))</f>
        <v/>
      </c>
      <c r="L44" s="59">
        <f>IF(OR(A44="",J44=""),"",IFERROR(J44*K44,""))</f>
        <v/>
      </c>
      <c r="M44" s="59">
        <f>IF(J44="","",IFERROR(J44+L44,""))</f>
        <v/>
      </c>
      <c r="N44" s="58" t="n"/>
      <c r="O44" s="59">
        <f>IF(M44="","",IFERROR(MAX(M44-IF(N44="",0,N44),0),""))</f>
        <v/>
      </c>
      <c r="P44" s="39">
        <f>IF(A44="","",IF(G44="Void","Void",IF(G44="Draft","Draft",IF(O44&lt;=0,"Paid",IF(F44&lt;Assumptions!$B$4,"Overdue","Open")))))</f>
        <v/>
      </c>
      <c r="Q44" s="10">
        <f>IF(P44="Overdue",IFERROR(MAX(Assumptions!$B$4-F44,0),""),"")</f>
        <v/>
      </c>
      <c r="R44" s="16">
        <f>IF(A44="","",IF(COUNTIF($A$5:$A$104,A44)&gt;1,"Check duplicate invoice #",IF(G44="","Check stage",IF(H44="","Check taxable choice",IF(AND(G44&lt;&gt;"Void",J44=0),"Check line items",IF(N44&gt;M44,"Check amount paid",IF(Q44&gt;Assumptions!$B$8,"Review long overdue","")))))))</f>
        <v/>
      </c>
    </row>
    <row r="45">
      <c r="A45" s="27" t="n"/>
      <c r="B45" s="28" t="n"/>
      <c r="C45" s="28" t="n"/>
      <c r="D45" s="56" t="n"/>
      <c r="E45" s="30" t="n"/>
      <c r="F45" s="53">
        <f>IF(D45="","",D45+IF(E45="",Assumptions!$B$6,E45))</f>
        <v/>
      </c>
      <c r="G45" s="27" t="n"/>
      <c r="H45" s="27" t="n"/>
      <c r="I45" s="31" t="n"/>
      <c r="J45" s="57">
        <f>IF(A45="","",IFERROR(SUMIF('Line Items'!$A$5:$A$104,A45,'Line Items'!$I$5:$I$104),""))</f>
        <v/>
      </c>
      <c r="K45" s="33">
        <f>IF(A45="","",IF(H45="Yes",IF(I45&lt;&gt;"",I45,Assumptions!$B$7),0))</f>
        <v/>
      </c>
      <c r="L45" s="57">
        <f>IF(OR(A45="",J45=""),"",IFERROR(J45*K45,""))</f>
        <v/>
      </c>
      <c r="M45" s="57">
        <f>IF(J45="","",IFERROR(J45+L45,""))</f>
        <v/>
      </c>
      <c r="N45" s="58" t="n"/>
      <c r="O45" s="57">
        <f>IF(M45="","",IFERROR(MAX(M45-IF(N45="",0,N45),0),""))</f>
        <v/>
      </c>
      <c r="P45" s="35">
        <f>IF(A45="","",IF(G45="Void","Void",IF(G45="Draft","Draft",IF(O45&lt;=0,"Paid",IF(F45&lt;Assumptions!$B$4,"Overdue","Open")))))</f>
        <v/>
      </c>
      <c r="Q45" s="13">
        <f>IF(P45="Overdue",IFERROR(MAX(Assumptions!$B$4-F45,0),""),"")</f>
        <v/>
      </c>
      <c r="R45" s="36">
        <f>IF(A45="","",IF(COUNTIF($A$5:$A$104,A45)&gt;1,"Check duplicate invoice #",IF(G45="","Check stage",IF(H45="","Check taxable choice",IF(AND(G45&lt;&gt;"Void",J45=0),"Check line items",IF(N45&gt;M45,"Check amount paid",IF(Q45&gt;Assumptions!$B$8,"Review long overdue","")))))))</f>
        <v/>
      </c>
    </row>
    <row r="46">
      <c r="A46" s="27" t="n"/>
      <c r="B46" s="28" t="n"/>
      <c r="C46" s="28" t="n"/>
      <c r="D46" s="56" t="n"/>
      <c r="E46" s="30" t="n"/>
      <c r="F46" s="54">
        <f>IF(D46="","",D46+IF(E46="",Assumptions!$B$6,E46))</f>
        <v/>
      </c>
      <c r="G46" s="27" t="n"/>
      <c r="H46" s="27" t="n"/>
      <c r="I46" s="31" t="n"/>
      <c r="J46" s="59">
        <f>IF(A46="","",IFERROR(SUMIF('Line Items'!$A$5:$A$104,A46,'Line Items'!$I$5:$I$104),""))</f>
        <v/>
      </c>
      <c r="K46" s="38">
        <f>IF(A46="","",IF(H46="Yes",IF(I46&lt;&gt;"",I46,Assumptions!$B$7),0))</f>
        <v/>
      </c>
      <c r="L46" s="59">
        <f>IF(OR(A46="",J46=""),"",IFERROR(J46*K46,""))</f>
        <v/>
      </c>
      <c r="M46" s="59">
        <f>IF(J46="","",IFERROR(J46+L46,""))</f>
        <v/>
      </c>
      <c r="N46" s="58" t="n"/>
      <c r="O46" s="59">
        <f>IF(M46="","",IFERROR(MAX(M46-IF(N46="",0,N46),0),""))</f>
        <v/>
      </c>
      <c r="P46" s="39">
        <f>IF(A46="","",IF(G46="Void","Void",IF(G46="Draft","Draft",IF(O46&lt;=0,"Paid",IF(F46&lt;Assumptions!$B$4,"Overdue","Open")))))</f>
        <v/>
      </c>
      <c r="Q46" s="10">
        <f>IF(P46="Overdue",IFERROR(MAX(Assumptions!$B$4-F46,0),""),"")</f>
        <v/>
      </c>
      <c r="R46" s="16">
        <f>IF(A46="","",IF(COUNTIF($A$5:$A$104,A46)&gt;1,"Check duplicate invoice #",IF(G46="","Check stage",IF(H46="","Check taxable choice",IF(AND(G46&lt;&gt;"Void",J46=0),"Check line items",IF(N46&gt;M46,"Check amount paid",IF(Q46&gt;Assumptions!$B$8,"Review long overdue","")))))))</f>
        <v/>
      </c>
    </row>
    <row r="47">
      <c r="A47" s="27" t="n"/>
      <c r="B47" s="28" t="n"/>
      <c r="C47" s="28" t="n"/>
      <c r="D47" s="56" t="n"/>
      <c r="E47" s="30" t="n"/>
      <c r="F47" s="53">
        <f>IF(D47="","",D47+IF(E47="",Assumptions!$B$6,E47))</f>
        <v/>
      </c>
      <c r="G47" s="27" t="n"/>
      <c r="H47" s="27" t="n"/>
      <c r="I47" s="31" t="n"/>
      <c r="J47" s="57">
        <f>IF(A47="","",IFERROR(SUMIF('Line Items'!$A$5:$A$104,A47,'Line Items'!$I$5:$I$104),""))</f>
        <v/>
      </c>
      <c r="K47" s="33">
        <f>IF(A47="","",IF(H47="Yes",IF(I47&lt;&gt;"",I47,Assumptions!$B$7),0))</f>
        <v/>
      </c>
      <c r="L47" s="57">
        <f>IF(OR(A47="",J47=""),"",IFERROR(J47*K47,""))</f>
        <v/>
      </c>
      <c r="M47" s="57">
        <f>IF(J47="","",IFERROR(J47+L47,""))</f>
        <v/>
      </c>
      <c r="N47" s="58" t="n"/>
      <c r="O47" s="57">
        <f>IF(M47="","",IFERROR(MAX(M47-IF(N47="",0,N47),0),""))</f>
        <v/>
      </c>
      <c r="P47" s="35">
        <f>IF(A47="","",IF(G47="Void","Void",IF(G47="Draft","Draft",IF(O47&lt;=0,"Paid",IF(F47&lt;Assumptions!$B$4,"Overdue","Open")))))</f>
        <v/>
      </c>
      <c r="Q47" s="13">
        <f>IF(P47="Overdue",IFERROR(MAX(Assumptions!$B$4-F47,0),""),"")</f>
        <v/>
      </c>
      <c r="R47" s="36">
        <f>IF(A47="","",IF(COUNTIF($A$5:$A$104,A47)&gt;1,"Check duplicate invoice #",IF(G47="","Check stage",IF(H47="","Check taxable choice",IF(AND(G47&lt;&gt;"Void",J47=0),"Check line items",IF(N47&gt;M47,"Check amount paid",IF(Q47&gt;Assumptions!$B$8,"Review long overdue","")))))))</f>
        <v/>
      </c>
    </row>
    <row r="48">
      <c r="A48" s="27" t="n"/>
      <c r="B48" s="28" t="n"/>
      <c r="C48" s="28" t="n"/>
      <c r="D48" s="56" t="n"/>
      <c r="E48" s="30" t="n"/>
      <c r="F48" s="54">
        <f>IF(D48="","",D48+IF(E48="",Assumptions!$B$6,E48))</f>
        <v/>
      </c>
      <c r="G48" s="27" t="n"/>
      <c r="H48" s="27" t="n"/>
      <c r="I48" s="31" t="n"/>
      <c r="J48" s="59">
        <f>IF(A48="","",IFERROR(SUMIF('Line Items'!$A$5:$A$104,A48,'Line Items'!$I$5:$I$104),""))</f>
        <v/>
      </c>
      <c r="K48" s="38">
        <f>IF(A48="","",IF(H48="Yes",IF(I48&lt;&gt;"",I48,Assumptions!$B$7),0))</f>
        <v/>
      </c>
      <c r="L48" s="59">
        <f>IF(OR(A48="",J48=""),"",IFERROR(J48*K48,""))</f>
        <v/>
      </c>
      <c r="M48" s="59">
        <f>IF(J48="","",IFERROR(J48+L48,""))</f>
        <v/>
      </c>
      <c r="N48" s="58" t="n"/>
      <c r="O48" s="59">
        <f>IF(M48="","",IFERROR(MAX(M48-IF(N48="",0,N48),0),""))</f>
        <v/>
      </c>
      <c r="P48" s="39">
        <f>IF(A48="","",IF(G48="Void","Void",IF(G48="Draft","Draft",IF(O48&lt;=0,"Paid",IF(F48&lt;Assumptions!$B$4,"Overdue","Open")))))</f>
        <v/>
      </c>
      <c r="Q48" s="10">
        <f>IF(P48="Overdue",IFERROR(MAX(Assumptions!$B$4-F48,0),""),"")</f>
        <v/>
      </c>
      <c r="R48" s="16">
        <f>IF(A48="","",IF(COUNTIF($A$5:$A$104,A48)&gt;1,"Check duplicate invoice #",IF(G48="","Check stage",IF(H48="","Check taxable choice",IF(AND(G48&lt;&gt;"Void",J48=0),"Check line items",IF(N48&gt;M48,"Check amount paid",IF(Q48&gt;Assumptions!$B$8,"Review long overdue","")))))))</f>
        <v/>
      </c>
    </row>
    <row r="49">
      <c r="A49" s="27" t="n"/>
      <c r="B49" s="28" t="n"/>
      <c r="C49" s="28" t="n"/>
      <c r="D49" s="56" t="n"/>
      <c r="E49" s="30" t="n"/>
      <c r="F49" s="53">
        <f>IF(D49="","",D49+IF(E49="",Assumptions!$B$6,E49))</f>
        <v/>
      </c>
      <c r="G49" s="27" t="n"/>
      <c r="H49" s="27" t="n"/>
      <c r="I49" s="31" t="n"/>
      <c r="J49" s="57">
        <f>IF(A49="","",IFERROR(SUMIF('Line Items'!$A$5:$A$104,A49,'Line Items'!$I$5:$I$104),""))</f>
        <v/>
      </c>
      <c r="K49" s="33">
        <f>IF(A49="","",IF(H49="Yes",IF(I49&lt;&gt;"",I49,Assumptions!$B$7),0))</f>
        <v/>
      </c>
      <c r="L49" s="57">
        <f>IF(OR(A49="",J49=""),"",IFERROR(J49*K49,""))</f>
        <v/>
      </c>
      <c r="M49" s="57">
        <f>IF(J49="","",IFERROR(J49+L49,""))</f>
        <v/>
      </c>
      <c r="N49" s="58" t="n"/>
      <c r="O49" s="57">
        <f>IF(M49="","",IFERROR(MAX(M49-IF(N49="",0,N49),0),""))</f>
        <v/>
      </c>
      <c r="P49" s="35">
        <f>IF(A49="","",IF(G49="Void","Void",IF(G49="Draft","Draft",IF(O49&lt;=0,"Paid",IF(F49&lt;Assumptions!$B$4,"Overdue","Open")))))</f>
        <v/>
      </c>
      <c r="Q49" s="13">
        <f>IF(P49="Overdue",IFERROR(MAX(Assumptions!$B$4-F49,0),""),"")</f>
        <v/>
      </c>
      <c r="R49" s="36">
        <f>IF(A49="","",IF(COUNTIF($A$5:$A$104,A49)&gt;1,"Check duplicate invoice #",IF(G49="","Check stage",IF(H49="","Check taxable choice",IF(AND(G49&lt;&gt;"Void",J49=0),"Check line items",IF(N49&gt;M49,"Check amount paid",IF(Q49&gt;Assumptions!$B$8,"Review long overdue","")))))))</f>
        <v/>
      </c>
    </row>
    <row r="50">
      <c r="A50" s="27" t="n"/>
      <c r="B50" s="28" t="n"/>
      <c r="C50" s="28" t="n"/>
      <c r="D50" s="56" t="n"/>
      <c r="E50" s="30" t="n"/>
      <c r="F50" s="54">
        <f>IF(D50="","",D50+IF(E50="",Assumptions!$B$6,E50))</f>
        <v/>
      </c>
      <c r="G50" s="27" t="n"/>
      <c r="H50" s="27" t="n"/>
      <c r="I50" s="31" t="n"/>
      <c r="J50" s="59">
        <f>IF(A50="","",IFERROR(SUMIF('Line Items'!$A$5:$A$104,A50,'Line Items'!$I$5:$I$104),""))</f>
        <v/>
      </c>
      <c r="K50" s="38">
        <f>IF(A50="","",IF(H50="Yes",IF(I50&lt;&gt;"",I50,Assumptions!$B$7),0))</f>
        <v/>
      </c>
      <c r="L50" s="59">
        <f>IF(OR(A50="",J50=""),"",IFERROR(J50*K50,""))</f>
        <v/>
      </c>
      <c r="M50" s="59">
        <f>IF(J50="","",IFERROR(J50+L50,""))</f>
        <v/>
      </c>
      <c r="N50" s="58" t="n"/>
      <c r="O50" s="59">
        <f>IF(M50="","",IFERROR(MAX(M50-IF(N50="",0,N50),0),""))</f>
        <v/>
      </c>
      <c r="P50" s="39">
        <f>IF(A50="","",IF(G50="Void","Void",IF(G50="Draft","Draft",IF(O50&lt;=0,"Paid",IF(F50&lt;Assumptions!$B$4,"Overdue","Open")))))</f>
        <v/>
      </c>
      <c r="Q50" s="10">
        <f>IF(P50="Overdue",IFERROR(MAX(Assumptions!$B$4-F50,0),""),"")</f>
        <v/>
      </c>
      <c r="R50" s="16">
        <f>IF(A50="","",IF(COUNTIF($A$5:$A$104,A50)&gt;1,"Check duplicate invoice #",IF(G50="","Check stage",IF(H50="","Check taxable choice",IF(AND(G50&lt;&gt;"Void",J50=0),"Check line items",IF(N50&gt;M50,"Check amount paid",IF(Q50&gt;Assumptions!$B$8,"Review long overdue","")))))))</f>
        <v/>
      </c>
    </row>
    <row r="51">
      <c r="A51" s="27" t="n"/>
      <c r="B51" s="28" t="n"/>
      <c r="C51" s="28" t="n"/>
      <c r="D51" s="56" t="n"/>
      <c r="E51" s="30" t="n"/>
      <c r="F51" s="53">
        <f>IF(D51="","",D51+IF(E51="",Assumptions!$B$6,E51))</f>
        <v/>
      </c>
      <c r="G51" s="27" t="n"/>
      <c r="H51" s="27" t="n"/>
      <c r="I51" s="31" t="n"/>
      <c r="J51" s="57">
        <f>IF(A51="","",IFERROR(SUMIF('Line Items'!$A$5:$A$104,A51,'Line Items'!$I$5:$I$104),""))</f>
        <v/>
      </c>
      <c r="K51" s="33">
        <f>IF(A51="","",IF(H51="Yes",IF(I51&lt;&gt;"",I51,Assumptions!$B$7),0))</f>
        <v/>
      </c>
      <c r="L51" s="57">
        <f>IF(OR(A51="",J51=""),"",IFERROR(J51*K51,""))</f>
        <v/>
      </c>
      <c r="M51" s="57">
        <f>IF(J51="","",IFERROR(J51+L51,""))</f>
        <v/>
      </c>
      <c r="N51" s="58" t="n"/>
      <c r="O51" s="57">
        <f>IF(M51="","",IFERROR(MAX(M51-IF(N51="",0,N51),0),""))</f>
        <v/>
      </c>
      <c r="P51" s="35">
        <f>IF(A51="","",IF(G51="Void","Void",IF(G51="Draft","Draft",IF(O51&lt;=0,"Paid",IF(F51&lt;Assumptions!$B$4,"Overdue","Open")))))</f>
        <v/>
      </c>
      <c r="Q51" s="13">
        <f>IF(P51="Overdue",IFERROR(MAX(Assumptions!$B$4-F51,0),""),"")</f>
        <v/>
      </c>
      <c r="R51" s="36">
        <f>IF(A51="","",IF(COUNTIF($A$5:$A$104,A51)&gt;1,"Check duplicate invoice #",IF(G51="","Check stage",IF(H51="","Check taxable choice",IF(AND(G51&lt;&gt;"Void",J51=0),"Check line items",IF(N51&gt;M51,"Check amount paid",IF(Q51&gt;Assumptions!$B$8,"Review long overdue","")))))))</f>
        <v/>
      </c>
    </row>
    <row r="52">
      <c r="A52" s="27" t="n"/>
      <c r="B52" s="28" t="n"/>
      <c r="C52" s="28" t="n"/>
      <c r="D52" s="56" t="n"/>
      <c r="E52" s="30" t="n"/>
      <c r="F52" s="54">
        <f>IF(D52="","",D52+IF(E52="",Assumptions!$B$6,E52))</f>
        <v/>
      </c>
      <c r="G52" s="27" t="n"/>
      <c r="H52" s="27" t="n"/>
      <c r="I52" s="31" t="n"/>
      <c r="J52" s="59">
        <f>IF(A52="","",IFERROR(SUMIF('Line Items'!$A$5:$A$104,A52,'Line Items'!$I$5:$I$104),""))</f>
        <v/>
      </c>
      <c r="K52" s="38">
        <f>IF(A52="","",IF(H52="Yes",IF(I52&lt;&gt;"",I52,Assumptions!$B$7),0))</f>
        <v/>
      </c>
      <c r="L52" s="59">
        <f>IF(OR(A52="",J52=""),"",IFERROR(J52*K52,""))</f>
        <v/>
      </c>
      <c r="M52" s="59">
        <f>IF(J52="","",IFERROR(J52+L52,""))</f>
        <v/>
      </c>
      <c r="N52" s="58" t="n"/>
      <c r="O52" s="59">
        <f>IF(M52="","",IFERROR(MAX(M52-IF(N52="",0,N52),0),""))</f>
        <v/>
      </c>
      <c r="P52" s="39">
        <f>IF(A52="","",IF(G52="Void","Void",IF(G52="Draft","Draft",IF(O52&lt;=0,"Paid",IF(F52&lt;Assumptions!$B$4,"Overdue","Open")))))</f>
        <v/>
      </c>
      <c r="Q52" s="10">
        <f>IF(P52="Overdue",IFERROR(MAX(Assumptions!$B$4-F52,0),""),"")</f>
        <v/>
      </c>
      <c r="R52" s="16">
        <f>IF(A52="","",IF(COUNTIF($A$5:$A$104,A52)&gt;1,"Check duplicate invoice #",IF(G52="","Check stage",IF(H52="","Check taxable choice",IF(AND(G52&lt;&gt;"Void",J52=0),"Check line items",IF(N52&gt;M52,"Check amount paid",IF(Q52&gt;Assumptions!$B$8,"Review long overdue","")))))))</f>
        <v/>
      </c>
    </row>
    <row r="53">
      <c r="A53" s="27" t="n"/>
      <c r="B53" s="28" t="n"/>
      <c r="C53" s="28" t="n"/>
      <c r="D53" s="56" t="n"/>
      <c r="E53" s="30" t="n"/>
      <c r="F53" s="53">
        <f>IF(D53="","",D53+IF(E53="",Assumptions!$B$6,E53))</f>
        <v/>
      </c>
      <c r="G53" s="27" t="n"/>
      <c r="H53" s="27" t="n"/>
      <c r="I53" s="31" t="n"/>
      <c r="J53" s="57">
        <f>IF(A53="","",IFERROR(SUMIF('Line Items'!$A$5:$A$104,A53,'Line Items'!$I$5:$I$104),""))</f>
        <v/>
      </c>
      <c r="K53" s="33">
        <f>IF(A53="","",IF(H53="Yes",IF(I53&lt;&gt;"",I53,Assumptions!$B$7),0))</f>
        <v/>
      </c>
      <c r="L53" s="57">
        <f>IF(OR(A53="",J53=""),"",IFERROR(J53*K53,""))</f>
        <v/>
      </c>
      <c r="M53" s="57">
        <f>IF(J53="","",IFERROR(J53+L53,""))</f>
        <v/>
      </c>
      <c r="N53" s="58" t="n"/>
      <c r="O53" s="57">
        <f>IF(M53="","",IFERROR(MAX(M53-IF(N53="",0,N53),0),""))</f>
        <v/>
      </c>
      <c r="P53" s="35">
        <f>IF(A53="","",IF(G53="Void","Void",IF(G53="Draft","Draft",IF(O53&lt;=0,"Paid",IF(F53&lt;Assumptions!$B$4,"Overdue","Open")))))</f>
        <v/>
      </c>
      <c r="Q53" s="13">
        <f>IF(P53="Overdue",IFERROR(MAX(Assumptions!$B$4-F53,0),""),"")</f>
        <v/>
      </c>
      <c r="R53" s="36">
        <f>IF(A53="","",IF(COUNTIF($A$5:$A$104,A53)&gt;1,"Check duplicate invoice #",IF(G53="","Check stage",IF(H53="","Check taxable choice",IF(AND(G53&lt;&gt;"Void",J53=0),"Check line items",IF(N53&gt;M53,"Check amount paid",IF(Q53&gt;Assumptions!$B$8,"Review long overdue","")))))))</f>
        <v/>
      </c>
    </row>
    <row r="54">
      <c r="A54" s="27" t="n"/>
      <c r="B54" s="28" t="n"/>
      <c r="C54" s="28" t="n"/>
      <c r="D54" s="56" t="n"/>
      <c r="E54" s="30" t="n"/>
      <c r="F54" s="54">
        <f>IF(D54="","",D54+IF(E54="",Assumptions!$B$6,E54))</f>
        <v/>
      </c>
      <c r="G54" s="27" t="n"/>
      <c r="H54" s="27" t="n"/>
      <c r="I54" s="31" t="n"/>
      <c r="J54" s="59">
        <f>IF(A54="","",IFERROR(SUMIF('Line Items'!$A$5:$A$104,A54,'Line Items'!$I$5:$I$104),""))</f>
        <v/>
      </c>
      <c r="K54" s="38">
        <f>IF(A54="","",IF(H54="Yes",IF(I54&lt;&gt;"",I54,Assumptions!$B$7),0))</f>
        <v/>
      </c>
      <c r="L54" s="59">
        <f>IF(OR(A54="",J54=""),"",IFERROR(J54*K54,""))</f>
        <v/>
      </c>
      <c r="M54" s="59">
        <f>IF(J54="","",IFERROR(J54+L54,""))</f>
        <v/>
      </c>
      <c r="N54" s="58" t="n"/>
      <c r="O54" s="59">
        <f>IF(M54="","",IFERROR(MAX(M54-IF(N54="",0,N54),0),""))</f>
        <v/>
      </c>
      <c r="P54" s="39">
        <f>IF(A54="","",IF(G54="Void","Void",IF(G54="Draft","Draft",IF(O54&lt;=0,"Paid",IF(F54&lt;Assumptions!$B$4,"Overdue","Open")))))</f>
        <v/>
      </c>
      <c r="Q54" s="10">
        <f>IF(P54="Overdue",IFERROR(MAX(Assumptions!$B$4-F54,0),""),"")</f>
        <v/>
      </c>
      <c r="R54" s="16">
        <f>IF(A54="","",IF(COUNTIF($A$5:$A$104,A54)&gt;1,"Check duplicate invoice #",IF(G54="","Check stage",IF(H54="","Check taxable choice",IF(AND(G54&lt;&gt;"Void",J54=0),"Check line items",IF(N54&gt;M54,"Check amount paid",IF(Q54&gt;Assumptions!$B$8,"Review long overdue","")))))))</f>
        <v/>
      </c>
    </row>
    <row r="55">
      <c r="A55" s="27" t="n"/>
      <c r="B55" s="28" t="n"/>
      <c r="C55" s="28" t="n"/>
      <c r="D55" s="56" t="n"/>
      <c r="E55" s="30" t="n"/>
      <c r="F55" s="53">
        <f>IF(D55="","",D55+IF(E55="",Assumptions!$B$6,E55))</f>
        <v/>
      </c>
      <c r="G55" s="27" t="n"/>
      <c r="H55" s="27" t="n"/>
      <c r="I55" s="31" t="n"/>
      <c r="J55" s="57">
        <f>IF(A55="","",IFERROR(SUMIF('Line Items'!$A$5:$A$104,A55,'Line Items'!$I$5:$I$104),""))</f>
        <v/>
      </c>
      <c r="K55" s="33">
        <f>IF(A55="","",IF(H55="Yes",IF(I55&lt;&gt;"",I55,Assumptions!$B$7),0))</f>
        <v/>
      </c>
      <c r="L55" s="57">
        <f>IF(OR(A55="",J55=""),"",IFERROR(J55*K55,""))</f>
        <v/>
      </c>
      <c r="M55" s="57">
        <f>IF(J55="","",IFERROR(J55+L55,""))</f>
        <v/>
      </c>
      <c r="N55" s="58" t="n"/>
      <c r="O55" s="57">
        <f>IF(M55="","",IFERROR(MAX(M55-IF(N55="",0,N55),0),""))</f>
        <v/>
      </c>
      <c r="P55" s="35">
        <f>IF(A55="","",IF(G55="Void","Void",IF(G55="Draft","Draft",IF(O55&lt;=0,"Paid",IF(F55&lt;Assumptions!$B$4,"Overdue","Open")))))</f>
        <v/>
      </c>
      <c r="Q55" s="13">
        <f>IF(P55="Overdue",IFERROR(MAX(Assumptions!$B$4-F55,0),""),"")</f>
        <v/>
      </c>
      <c r="R55" s="36">
        <f>IF(A55="","",IF(COUNTIF($A$5:$A$104,A55)&gt;1,"Check duplicate invoice #",IF(G55="","Check stage",IF(H55="","Check taxable choice",IF(AND(G55&lt;&gt;"Void",J55=0),"Check line items",IF(N55&gt;M55,"Check amount paid",IF(Q55&gt;Assumptions!$B$8,"Review long overdue","")))))))</f>
        <v/>
      </c>
    </row>
    <row r="56">
      <c r="A56" s="27" t="n"/>
      <c r="B56" s="28" t="n"/>
      <c r="C56" s="28" t="n"/>
      <c r="D56" s="56" t="n"/>
      <c r="E56" s="30" t="n"/>
      <c r="F56" s="54">
        <f>IF(D56="","",D56+IF(E56="",Assumptions!$B$6,E56))</f>
        <v/>
      </c>
      <c r="G56" s="27" t="n"/>
      <c r="H56" s="27" t="n"/>
      <c r="I56" s="31" t="n"/>
      <c r="J56" s="59">
        <f>IF(A56="","",IFERROR(SUMIF('Line Items'!$A$5:$A$104,A56,'Line Items'!$I$5:$I$104),""))</f>
        <v/>
      </c>
      <c r="K56" s="38">
        <f>IF(A56="","",IF(H56="Yes",IF(I56&lt;&gt;"",I56,Assumptions!$B$7),0))</f>
        <v/>
      </c>
      <c r="L56" s="59">
        <f>IF(OR(A56="",J56=""),"",IFERROR(J56*K56,""))</f>
        <v/>
      </c>
      <c r="M56" s="59">
        <f>IF(J56="","",IFERROR(J56+L56,""))</f>
        <v/>
      </c>
      <c r="N56" s="58" t="n"/>
      <c r="O56" s="59">
        <f>IF(M56="","",IFERROR(MAX(M56-IF(N56="",0,N56),0),""))</f>
        <v/>
      </c>
      <c r="P56" s="39">
        <f>IF(A56="","",IF(G56="Void","Void",IF(G56="Draft","Draft",IF(O56&lt;=0,"Paid",IF(F56&lt;Assumptions!$B$4,"Overdue","Open")))))</f>
        <v/>
      </c>
      <c r="Q56" s="10">
        <f>IF(P56="Overdue",IFERROR(MAX(Assumptions!$B$4-F56,0),""),"")</f>
        <v/>
      </c>
      <c r="R56" s="16">
        <f>IF(A56="","",IF(COUNTIF($A$5:$A$104,A56)&gt;1,"Check duplicate invoice #",IF(G56="","Check stage",IF(H56="","Check taxable choice",IF(AND(G56&lt;&gt;"Void",J56=0),"Check line items",IF(N56&gt;M56,"Check amount paid",IF(Q56&gt;Assumptions!$B$8,"Review long overdue","")))))))</f>
        <v/>
      </c>
    </row>
    <row r="57">
      <c r="A57" s="27" t="n"/>
      <c r="B57" s="28" t="n"/>
      <c r="C57" s="28" t="n"/>
      <c r="D57" s="56" t="n"/>
      <c r="E57" s="30" t="n"/>
      <c r="F57" s="53">
        <f>IF(D57="","",D57+IF(E57="",Assumptions!$B$6,E57))</f>
        <v/>
      </c>
      <c r="G57" s="27" t="n"/>
      <c r="H57" s="27" t="n"/>
      <c r="I57" s="31" t="n"/>
      <c r="J57" s="57">
        <f>IF(A57="","",IFERROR(SUMIF('Line Items'!$A$5:$A$104,A57,'Line Items'!$I$5:$I$104),""))</f>
        <v/>
      </c>
      <c r="K57" s="33">
        <f>IF(A57="","",IF(H57="Yes",IF(I57&lt;&gt;"",I57,Assumptions!$B$7),0))</f>
        <v/>
      </c>
      <c r="L57" s="57">
        <f>IF(OR(A57="",J57=""),"",IFERROR(J57*K57,""))</f>
        <v/>
      </c>
      <c r="M57" s="57">
        <f>IF(J57="","",IFERROR(J57+L57,""))</f>
        <v/>
      </c>
      <c r="N57" s="58" t="n"/>
      <c r="O57" s="57">
        <f>IF(M57="","",IFERROR(MAX(M57-IF(N57="",0,N57),0),""))</f>
        <v/>
      </c>
      <c r="P57" s="35">
        <f>IF(A57="","",IF(G57="Void","Void",IF(G57="Draft","Draft",IF(O57&lt;=0,"Paid",IF(F57&lt;Assumptions!$B$4,"Overdue","Open")))))</f>
        <v/>
      </c>
      <c r="Q57" s="13">
        <f>IF(P57="Overdue",IFERROR(MAX(Assumptions!$B$4-F57,0),""),"")</f>
        <v/>
      </c>
      <c r="R57" s="36">
        <f>IF(A57="","",IF(COUNTIF($A$5:$A$104,A57)&gt;1,"Check duplicate invoice #",IF(G57="","Check stage",IF(H57="","Check taxable choice",IF(AND(G57&lt;&gt;"Void",J57=0),"Check line items",IF(N57&gt;M57,"Check amount paid",IF(Q57&gt;Assumptions!$B$8,"Review long overdue","")))))))</f>
        <v/>
      </c>
    </row>
    <row r="58">
      <c r="A58" s="27" t="n"/>
      <c r="B58" s="28" t="n"/>
      <c r="C58" s="28" t="n"/>
      <c r="D58" s="56" t="n"/>
      <c r="E58" s="30" t="n"/>
      <c r="F58" s="54">
        <f>IF(D58="","",D58+IF(E58="",Assumptions!$B$6,E58))</f>
        <v/>
      </c>
      <c r="G58" s="27" t="n"/>
      <c r="H58" s="27" t="n"/>
      <c r="I58" s="31" t="n"/>
      <c r="J58" s="59">
        <f>IF(A58="","",IFERROR(SUMIF('Line Items'!$A$5:$A$104,A58,'Line Items'!$I$5:$I$104),""))</f>
        <v/>
      </c>
      <c r="K58" s="38">
        <f>IF(A58="","",IF(H58="Yes",IF(I58&lt;&gt;"",I58,Assumptions!$B$7),0))</f>
        <v/>
      </c>
      <c r="L58" s="59">
        <f>IF(OR(A58="",J58=""),"",IFERROR(J58*K58,""))</f>
        <v/>
      </c>
      <c r="M58" s="59">
        <f>IF(J58="","",IFERROR(J58+L58,""))</f>
        <v/>
      </c>
      <c r="N58" s="58" t="n"/>
      <c r="O58" s="59">
        <f>IF(M58="","",IFERROR(MAX(M58-IF(N58="",0,N58),0),""))</f>
        <v/>
      </c>
      <c r="P58" s="39">
        <f>IF(A58="","",IF(G58="Void","Void",IF(G58="Draft","Draft",IF(O58&lt;=0,"Paid",IF(F58&lt;Assumptions!$B$4,"Overdue","Open")))))</f>
        <v/>
      </c>
      <c r="Q58" s="10">
        <f>IF(P58="Overdue",IFERROR(MAX(Assumptions!$B$4-F58,0),""),"")</f>
        <v/>
      </c>
      <c r="R58" s="16">
        <f>IF(A58="","",IF(COUNTIF($A$5:$A$104,A58)&gt;1,"Check duplicate invoice #",IF(G58="","Check stage",IF(H58="","Check taxable choice",IF(AND(G58&lt;&gt;"Void",J58=0),"Check line items",IF(N58&gt;M58,"Check amount paid",IF(Q58&gt;Assumptions!$B$8,"Review long overdue","")))))))</f>
        <v/>
      </c>
    </row>
    <row r="59">
      <c r="A59" s="27" t="n"/>
      <c r="B59" s="28" t="n"/>
      <c r="C59" s="28" t="n"/>
      <c r="D59" s="56" t="n"/>
      <c r="E59" s="30" t="n"/>
      <c r="F59" s="53">
        <f>IF(D59="","",D59+IF(E59="",Assumptions!$B$6,E59))</f>
        <v/>
      </c>
      <c r="G59" s="27" t="n"/>
      <c r="H59" s="27" t="n"/>
      <c r="I59" s="31" t="n"/>
      <c r="J59" s="57">
        <f>IF(A59="","",IFERROR(SUMIF('Line Items'!$A$5:$A$104,A59,'Line Items'!$I$5:$I$104),""))</f>
        <v/>
      </c>
      <c r="K59" s="33">
        <f>IF(A59="","",IF(H59="Yes",IF(I59&lt;&gt;"",I59,Assumptions!$B$7),0))</f>
        <v/>
      </c>
      <c r="L59" s="57">
        <f>IF(OR(A59="",J59=""),"",IFERROR(J59*K59,""))</f>
        <v/>
      </c>
      <c r="M59" s="57">
        <f>IF(J59="","",IFERROR(J59+L59,""))</f>
        <v/>
      </c>
      <c r="N59" s="58" t="n"/>
      <c r="O59" s="57">
        <f>IF(M59="","",IFERROR(MAX(M59-IF(N59="",0,N59),0),""))</f>
        <v/>
      </c>
      <c r="P59" s="35">
        <f>IF(A59="","",IF(G59="Void","Void",IF(G59="Draft","Draft",IF(O59&lt;=0,"Paid",IF(F59&lt;Assumptions!$B$4,"Overdue","Open")))))</f>
        <v/>
      </c>
      <c r="Q59" s="13">
        <f>IF(P59="Overdue",IFERROR(MAX(Assumptions!$B$4-F59,0),""),"")</f>
        <v/>
      </c>
      <c r="R59" s="36">
        <f>IF(A59="","",IF(COUNTIF($A$5:$A$104,A59)&gt;1,"Check duplicate invoice #",IF(G59="","Check stage",IF(H59="","Check taxable choice",IF(AND(G59&lt;&gt;"Void",J59=0),"Check line items",IF(N59&gt;M59,"Check amount paid",IF(Q59&gt;Assumptions!$B$8,"Review long overdue","")))))))</f>
        <v/>
      </c>
    </row>
    <row r="60">
      <c r="A60" s="27" t="n"/>
      <c r="B60" s="28" t="n"/>
      <c r="C60" s="28" t="n"/>
      <c r="D60" s="56" t="n"/>
      <c r="E60" s="30" t="n"/>
      <c r="F60" s="54">
        <f>IF(D60="","",D60+IF(E60="",Assumptions!$B$6,E60))</f>
        <v/>
      </c>
      <c r="G60" s="27" t="n"/>
      <c r="H60" s="27" t="n"/>
      <c r="I60" s="31" t="n"/>
      <c r="J60" s="59">
        <f>IF(A60="","",IFERROR(SUMIF('Line Items'!$A$5:$A$104,A60,'Line Items'!$I$5:$I$104),""))</f>
        <v/>
      </c>
      <c r="K60" s="38">
        <f>IF(A60="","",IF(H60="Yes",IF(I60&lt;&gt;"",I60,Assumptions!$B$7),0))</f>
        <v/>
      </c>
      <c r="L60" s="59">
        <f>IF(OR(A60="",J60=""),"",IFERROR(J60*K60,""))</f>
        <v/>
      </c>
      <c r="M60" s="59">
        <f>IF(J60="","",IFERROR(J60+L60,""))</f>
        <v/>
      </c>
      <c r="N60" s="58" t="n"/>
      <c r="O60" s="59">
        <f>IF(M60="","",IFERROR(MAX(M60-IF(N60="",0,N60),0),""))</f>
        <v/>
      </c>
      <c r="P60" s="39">
        <f>IF(A60="","",IF(G60="Void","Void",IF(G60="Draft","Draft",IF(O60&lt;=0,"Paid",IF(F60&lt;Assumptions!$B$4,"Overdue","Open")))))</f>
        <v/>
      </c>
      <c r="Q60" s="10">
        <f>IF(P60="Overdue",IFERROR(MAX(Assumptions!$B$4-F60,0),""),"")</f>
        <v/>
      </c>
      <c r="R60" s="16">
        <f>IF(A60="","",IF(COUNTIF($A$5:$A$104,A60)&gt;1,"Check duplicate invoice #",IF(G60="","Check stage",IF(H60="","Check taxable choice",IF(AND(G60&lt;&gt;"Void",J60=0),"Check line items",IF(N60&gt;M60,"Check amount paid",IF(Q60&gt;Assumptions!$B$8,"Review long overdue","")))))))</f>
        <v/>
      </c>
    </row>
    <row r="61">
      <c r="A61" s="27" t="n"/>
      <c r="B61" s="28" t="n"/>
      <c r="C61" s="28" t="n"/>
      <c r="D61" s="56" t="n"/>
      <c r="E61" s="30" t="n"/>
      <c r="F61" s="53">
        <f>IF(D61="","",D61+IF(E61="",Assumptions!$B$6,E61))</f>
        <v/>
      </c>
      <c r="G61" s="27" t="n"/>
      <c r="H61" s="27" t="n"/>
      <c r="I61" s="31" t="n"/>
      <c r="J61" s="57">
        <f>IF(A61="","",IFERROR(SUMIF('Line Items'!$A$5:$A$104,A61,'Line Items'!$I$5:$I$104),""))</f>
        <v/>
      </c>
      <c r="K61" s="33">
        <f>IF(A61="","",IF(H61="Yes",IF(I61&lt;&gt;"",I61,Assumptions!$B$7),0))</f>
        <v/>
      </c>
      <c r="L61" s="57">
        <f>IF(OR(A61="",J61=""),"",IFERROR(J61*K61,""))</f>
        <v/>
      </c>
      <c r="M61" s="57">
        <f>IF(J61="","",IFERROR(J61+L61,""))</f>
        <v/>
      </c>
      <c r="N61" s="58" t="n"/>
      <c r="O61" s="57">
        <f>IF(M61="","",IFERROR(MAX(M61-IF(N61="",0,N61),0),""))</f>
        <v/>
      </c>
      <c r="P61" s="35">
        <f>IF(A61="","",IF(G61="Void","Void",IF(G61="Draft","Draft",IF(O61&lt;=0,"Paid",IF(F61&lt;Assumptions!$B$4,"Overdue","Open")))))</f>
        <v/>
      </c>
      <c r="Q61" s="13">
        <f>IF(P61="Overdue",IFERROR(MAX(Assumptions!$B$4-F61,0),""),"")</f>
        <v/>
      </c>
      <c r="R61" s="36">
        <f>IF(A61="","",IF(COUNTIF($A$5:$A$104,A61)&gt;1,"Check duplicate invoice #",IF(G61="","Check stage",IF(H61="","Check taxable choice",IF(AND(G61&lt;&gt;"Void",J61=0),"Check line items",IF(N61&gt;M61,"Check amount paid",IF(Q61&gt;Assumptions!$B$8,"Review long overdue","")))))))</f>
        <v/>
      </c>
    </row>
    <row r="62">
      <c r="A62" s="27" t="n"/>
      <c r="B62" s="28" t="n"/>
      <c r="C62" s="28" t="n"/>
      <c r="D62" s="56" t="n"/>
      <c r="E62" s="30" t="n"/>
      <c r="F62" s="54">
        <f>IF(D62="","",D62+IF(E62="",Assumptions!$B$6,E62))</f>
        <v/>
      </c>
      <c r="G62" s="27" t="n"/>
      <c r="H62" s="27" t="n"/>
      <c r="I62" s="31" t="n"/>
      <c r="J62" s="59">
        <f>IF(A62="","",IFERROR(SUMIF('Line Items'!$A$5:$A$104,A62,'Line Items'!$I$5:$I$104),""))</f>
        <v/>
      </c>
      <c r="K62" s="38">
        <f>IF(A62="","",IF(H62="Yes",IF(I62&lt;&gt;"",I62,Assumptions!$B$7),0))</f>
        <v/>
      </c>
      <c r="L62" s="59">
        <f>IF(OR(A62="",J62=""),"",IFERROR(J62*K62,""))</f>
        <v/>
      </c>
      <c r="M62" s="59">
        <f>IF(J62="","",IFERROR(J62+L62,""))</f>
        <v/>
      </c>
      <c r="N62" s="58" t="n"/>
      <c r="O62" s="59">
        <f>IF(M62="","",IFERROR(MAX(M62-IF(N62="",0,N62),0),""))</f>
        <v/>
      </c>
      <c r="P62" s="39">
        <f>IF(A62="","",IF(G62="Void","Void",IF(G62="Draft","Draft",IF(O62&lt;=0,"Paid",IF(F62&lt;Assumptions!$B$4,"Overdue","Open")))))</f>
        <v/>
      </c>
      <c r="Q62" s="10">
        <f>IF(P62="Overdue",IFERROR(MAX(Assumptions!$B$4-F62,0),""),"")</f>
        <v/>
      </c>
      <c r="R62" s="16">
        <f>IF(A62="","",IF(COUNTIF($A$5:$A$104,A62)&gt;1,"Check duplicate invoice #",IF(G62="","Check stage",IF(H62="","Check taxable choice",IF(AND(G62&lt;&gt;"Void",J62=0),"Check line items",IF(N62&gt;M62,"Check amount paid",IF(Q62&gt;Assumptions!$B$8,"Review long overdue","")))))))</f>
        <v/>
      </c>
    </row>
    <row r="63">
      <c r="A63" s="27" t="n"/>
      <c r="B63" s="28" t="n"/>
      <c r="C63" s="28" t="n"/>
      <c r="D63" s="56" t="n"/>
      <c r="E63" s="30" t="n"/>
      <c r="F63" s="53">
        <f>IF(D63="","",D63+IF(E63="",Assumptions!$B$6,E63))</f>
        <v/>
      </c>
      <c r="G63" s="27" t="n"/>
      <c r="H63" s="27" t="n"/>
      <c r="I63" s="31" t="n"/>
      <c r="J63" s="57">
        <f>IF(A63="","",IFERROR(SUMIF('Line Items'!$A$5:$A$104,A63,'Line Items'!$I$5:$I$104),""))</f>
        <v/>
      </c>
      <c r="K63" s="33">
        <f>IF(A63="","",IF(H63="Yes",IF(I63&lt;&gt;"",I63,Assumptions!$B$7),0))</f>
        <v/>
      </c>
      <c r="L63" s="57">
        <f>IF(OR(A63="",J63=""),"",IFERROR(J63*K63,""))</f>
        <v/>
      </c>
      <c r="M63" s="57">
        <f>IF(J63="","",IFERROR(J63+L63,""))</f>
        <v/>
      </c>
      <c r="N63" s="58" t="n"/>
      <c r="O63" s="57">
        <f>IF(M63="","",IFERROR(MAX(M63-IF(N63="",0,N63),0),""))</f>
        <v/>
      </c>
      <c r="P63" s="35">
        <f>IF(A63="","",IF(G63="Void","Void",IF(G63="Draft","Draft",IF(O63&lt;=0,"Paid",IF(F63&lt;Assumptions!$B$4,"Overdue","Open")))))</f>
        <v/>
      </c>
      <c r="Q63" s="13">
        <f>IF(P63="Overdue",IFERROR(MAX(Assumptions!$B$4-F63,0),""),"")</f>
        <v/>
      </c>
      <c r="R63" s="36">
        <f>IF(A63="","",IF(COUNTIF($A$5:$A$104,A63)&gt;1,"Check duplicate invoice #",IF(G63="","Check stage",IF(H63="","Check taxable choice",IF(AND(G63&lt;&gt;"Void",J63=0),"Check line items",IF(N63&gt;M63,"Check amount paid",IF(Q63&gt;Assumptions!$B$8,"Review long overdue","")))))))</f>
        <v/>
      </c>
    </row>
    <row r="64">
      <c r="A64" s="27" t="n"/>
      <c r="B64" s="28" t="n"/>
      <c r="C64" s="28" t="n"/>
      <c r="D64" s="56" t="n"/>
      <c r="E64" s="30" t="n"/>
      <c r="F64" s="54">
        <f>IF(D64="","",D64+IF(E64="",Assumptions!$B$6,E64))</f>
        <v/>
      </c>
      <c r="G64" s="27" t="n"/>
      <c r="H64" s="27" t="n"/>
      <c r="I64" s="31" t="n"/>
      <c r="J64" s="59">
        <f>IF(A64="","",IFERROR(SUMIF('Line Items'!$A$5:$A$104,A64,'Line Items'!$I$5:$I$104),""))</f>
        <v/>
      </c>
      <c r="K64" s="38">
        <f>IF(A64="","",IF(H64="Yes",IF(I64&lt;&gt;"",I64,Assumptions!$B$7),0))</f>
        <v/>
      </c>
      <c r="L64" s="59">
        <f>IF(OR(A64="",J64=""),"",IFERROR(J64*K64,""))</f>
        <v/>
      </c>
      <c r="M64" s="59">
        <f>IF(J64="","",IFERROR(J64+L64,""))</f>
        <v/>
      </c>
      <c r="N64" s="58" t="n"/>
      <c r="O64" s="59">
        <f>IF(M64="","",IFERROR(MAX(M64-IF(N64="",0,N64),0),""))</f>
        <v/>
      </c>
      <c r="P64" s="39">
        <f>IF(A64="","",IF(G64="Void","Void",IF(G64="Draft","Draft",IF(O64&lt;=0,"Paid",IF(F64&lt;Assumptions!$B$4,"Overdue","Open")))))</f>
        <v/>
      </c>
      <c r="Q64" s="10">
        <f>IF(P64="Overdue",IFERROR(MAX(Assumptions!$B$4-F64,0),""),"")</f>
        <v/>
      </c>
      <c r="R64" s="16">
        <f>IF(A64="","",IF(COUNTIF($A$5:$A$104,A64)&gt;1,"Check duplicate invoice #",IF(G64="","Check stage",IF(H64="","Check taxable choice",IF(AND(G64&lt;&gt;"Void",J64=0),"Check line items",IF(N64&gt;M64,"Check amount paid",IF(Q64&gt;Assumptions!$B$8,"Review long overdue","")))))))</f>
        <v/>
      </c>
    </row>
    <row r="65">
      <c r="A65" s="27" t="n"/>
      <c r="B65" s="28" t="n"/>
      <c r="C65" s="28" t="n"/>
      <c r="D65" s="56" t="n"/>
      <c r="E65" s="30" t="n"/>
      <c r="F65" s="53">
        <f>IF(D65="","",D65+IF(E65="",Assumptions!$B$6,E65))</f>
        <v/>
      </c>
      <c r="G65" s="27" t="n"/>
      <c r="H65" s="27" t="n"/>
      <c r="I65" s="31" t="n"/>
      <c r="J65" s="57">
        <f>IF(A65="","",IFERROR(SUMIF('Line Items'!$A$5:$A$104,A65,'Line Items'!$I$5:$I$104),""))</f>
        <v/>
      </c>
      <c r="K65" s="33">
        <f>IF(A65="","",IF(H65="Yes",IF(I65&lt;&gt;"",I65,Assumptions!$B$7),0))</f>
        <v/>
      </c>
      <c r="L65" s="57">
        <f>IF(OR(A65="",J65=""),"",IFERROR(J65*K65,""))</f>
        <v/>
      </c>
      <c r="M65" s="57">
        <f>IF(J65="","",IFERROR(J65+L65,""))</f>
        <v/>
      </c>
      <c r="N65" s="58" t="n"/>
      <c r="O65" s="57">
        <f>IF(M65="","",IFERROR(MAX(M65-IF(N65="",0,N65),0),""))</f>
        <v/>
      </c>
      <c r="P65" s="35">
        <f>IF(A65="","",IF(G65="Void","Void",IF(G65="Draft","Draft",IF(O65&lt;=0,"Paid",IF(F65&lt;Assumptions!$B$4,"Overdue","Open")))))</f>
        <v/>
      </c>
      <c r="Q65" s="13">
        <f>IF(P65="Overdue",IFERROR(MAX(Assumptions!$B$4-F65,0),""),"")</f>
        <v/>
      </c>
      <c r="R65" s="36">
        <f>IF(A65="","",IF(COUNTIF($A$5:$A$104,A65)&gt;1,"Check duplicate invoice #",IF(G65="","Check stage",IF(H65="","Check taxable choice",IF(AND(G65&lt;&gt;"Void",J65=0),"Check line items",IF(N65&gt;M65,"Check amount paid",IF(Q65&gt;Assumptions!$B$8,"Review long overdue","")))))))</f>
        <v/>
      </c>
    </row>
    <row r="66">
      <c r="A66" s="27" t="n"/>
      <c r="B66" s="28" t="n"/>
      <c r="C66" s="28" t="n"/>
      <c r="D66" s="56" t="n"/>
      <c r="E66" s="30" t="n"/>
      <c r="F66" s="54">
        <f>IF(D66="","",D66+IF(E66="",Assumptions!$B$6,E66))</f>
        <v/>
      </c>
      <c r="G66" s="27" t="n"/>
      <c r="H66" s="27" t="n"/>
      <c r="I66" s="31" t="n"/>
      <c r="J66" s="59">
        <f>IF(A66="","",IFERROR(SUMIF('Line Items'!$A$5:$A$104,A66,'Line Items'!$I$5:$I$104),""))</f>
        <v/>
      </c>
      <c r="K66" s="38">
        <f>IF(A66="","",IF(H66="Yes",IF(I66&lt;&gt;"",I66,Assumptions!$B$7),0))</f>
        <v/>
      </c>
      <c r="L66" s="59">
        <f>IF(OR(A66="",J66=""),"",IFERROR(J66*K66,""))</f>
        <v/>
      </c>
      <c r="M66" s="59">
        <f>IF(J66="","",IFERROR(J66+L66,""))</f>
        <v/>
      </c>
      <c r="N66" s="58" t="n"/>
      <c r="O66" s="59">
        <f>IF(M66="","",IFERROR(MAX(M66-IF(N66="",0,N66),0),""))</f>
        <v/>
      </c>
      <c r="P66" s="39">
        <f>IF(A66="","",IF(G66="Void","Void",IF(G66="Draft","Draft",IF(O66&lt;=0,"Paid",IF(F66&lt;Assumptions!$B$4,"Overdue","Open")))))</f>
        <v/>
      </c>
      <c r="Q66" s="10">
        <f>IF(P66="Overdue",IFERROR(MAX(Assumptions!$B$4-F66,0),""),"")</f>
        <v/>
      </c>
      <c r="R66" s="16">
        <f>IF(A66="","",IF(COUNTIF($A$5:$A$104,A66)&gt;1,"Check duplicate invoice #",IF(G66="","Check stage",IF(H66="","Check taxable choice",IF(AND(G66&lt;&gt;"Void",J66=0),"Check line items",IF(N66&gt;M66,"Check amount paid",IF(Q66&gt;Assumptions!$B$8,"Review long overdue","")))))))</f>
        <v/>
      </c>
    </row>
    <row r="67">
      <c r="A67" s="27" t="n"/>
      <c r="B67" s="28" t="n"/>
      <c r="C67" s="28" t="n"/>
      <c r="D67" s="56" t="n"/>
      <c r="E67" s="30" t="n"/>
      <c r="F67" s="53">
        <f>IF(D67="","",D67+IF(E67="",Assumptions!$B$6,E67))</f>
        <v/>
      </c>
      <c r="G67" s="27" t="n"/>
      <c r="H67" s="27" t="n"/>
      <c r="I67" s="31" t="n"/>
      <c r="J67" s="57">
        <f>IF(A67="","",IFERROR(SUMIF('Line Items'!$A$5:$A$104,A67,'Line Items'!$I$5:$I$104),""))</f>
        <v/>
      </c>
      <c r="K67" s="33">
        <f>IF(A67="","",IF(H67="Yes",IF(I67&lt;&gt;"",I67,Assumptions!$B$7),0))</f>
        <v/>
      </c>
      <c r="L67" s="57">
        <f>IF(OR(A67="",J67=""),"",IFERROR(J67*K67,""))</f>
        <v/>
      </c>
      <c r="M67" s="57">
        <f>IF(J67="","",IFERROR(J67+L67,""))</f>
        <v/>
      </c>
      <c r="N67" s="58" t="n"/>
      <c r="O67" s="57">
        <f>IF(M67="","",IFERROR(MAX(M67-IF(N67="",0,N67),0),""))</f>
        <v/>
      </c>
      <c r="P67" s="35">
        <f>IF(A67="","",IF(G67="Void","Void",IF(G67="Draft","Draft",IF(O67&lt;=0,"Paid",IF(F67&lt;Assumptions!$B$4,"Overdue","Open")))))</f>
        <v/>
      </c>
      <c r="Q67" s="13">
        <f>IF(P67="Overdue",IFERROR(MAX(Assumptions!$B$4-F67,0),""),"")</f>
        <v/>
      </c>
      <c r="R67" s="36">
        <f>IF(A67="","",IF(COUNTIF($A$5:$A$104,A67)&gt;1,"Check duplicate invoice #",IF(G67="","Check stage",IF(H67="","Check taxable choice",IF(AND(G67&lt;&gt;"Void",J67=0),"Check line items",IF(N67&gt;M67,"Check amount paid",IF(Q67&gt;Assumptions!$B$8,"Review long overdue","")))))))</f>
        <v/>
      </c>
    </row>
    <row r="68">
      <c r="A68" s="27" t="n"/>
      <c r="B68" s="28" t="n"/>
      <c r="C68" s="28" t="n"/>
      <c r="D68" s="56" t="n"/>
      <c r="E68" s="30" t="n"/>
      <c r="F68" s="54">
        <f>IF(D68="","",D68+IF(E68="",Assumptions!$B$6,E68))</f>
        <v/>
      </c>
      <c r="G68" s="27" t="n"/>
      <c r="H68" s="27" t="n"/>
      <c r="I68" s="31" t="n"/>
      <c r="J68" s="59">
        <f>IF(A68="","",IFERROR(SUMIF('Line Items'!$A$5:$A$104,A68,'Line Items'!$I$5:$I$104),""))</f>
        <v/>
      </c>
      <c r="K68" s="38">
        <f>IF(A68="","",IF(H68="Yes",IF(I68&lt;&gt;"",I68,Assumptions!$B$7),0))</f>
        <v/>
      </c>
      <c r="L68" s="59">
        <f>IF(OR(A68="",J68=""),"",IFERROR(J68*K68,""))</f>
        <v/>
      </c>
      <c r="M68" s="59">
        <f>IF(J68="","",IFERROR(J68+L68,""))</f>
        <v/>
      </c>
      <c r="N68" s="58" t="n"/>
      <c r="O68" s="59">
        <f>IF(M68="","",IFERROR(MAX(M68-IF(N68="",0,N68),0),""))</f>
        <v/>
      </c>
      <c r="P68" s="39">
        <f>IF(A68="","",IF(G68="Void","Void",IF(G68="Draft","Draft",IF(O68&lt;=0,"Paid",IF(F68&lt;Assumptions!$B$4,"Overdue","Open")))))</f>
        <v/>
      </c>
      <c r="Q68" s="10">
        <f>IF(P68="Overdue",IFERROR(MAX(Assumptions!$B$4-F68,0),""),"")</f>
        <v/>
      </c>
      <c r="R68" s="16">
        <f>IF(A68="","",IF(COUNTIF($A$5:$A$104,A68)&gt;1,"Check duplicate invoice #",IF(G68="","Check stage",IF(H68="","Check taxable choice",IF(AND(G68&lt;&gt;"Void",J68=0),"Check line items",IF(N68&gt;M68,"Check amount paid",IF(Q68&gt;Assumptions!$B$8,"Review long overdue","")))))))</f>
        <v/>
      </c>
    </row>
    <row r="69">
      <c r="A69" s="27" t="n"/>
      <c r="B69" s="28" t="n"/>
      <c r="C69" s="28" t="n"/>
      <c r="D69" s="56" t="n"/>
      <c r="E69" s="30" t="n"/>
      <c r="F69" s="53">
        <f>IF(D69="","",D69+IF(E69="",Assumptions!$B$6,E69))</f>
        <v/>
      </c>
      <c r="G69" s="27" t="n"/>
      <c r="H69" s="27" t="n"/>
      <c r="I69" s="31" t="n"/>
      <c r="J69" s="57">
        <f>IF(A69="","",IFERROR(SUMIF('Line Items'!$A$5:$A$104,A69,'Line Items'!$I$5:$I$104),""))</f>
        <v/>
      </c>
      <c r="K69" s="33">
        <f>IF(A69="","",IF(H69="Yes",IF(I69&lt;&gt;"",I69,Assumptions!$B$7),0))</f>
        <v/>
      </c>
      <c r="L69" s="57">
        <f>IF(OR(A69="",J69=""),"",IFERROR(J69*K69,""))</f>
        <v/>
      </c>
      <c r="M69" s="57">
        <f>IF(J69="","",IFERROR(J69+L69,""))</f>
        <v/>
      </c>
      <c r="N69" s="58" t="n"/>
      <c r="O69" s="57">
        <f>IF(M69="","",IFERROR(MAX(M69-IF(N69="",0,N69),0),""))</f>
        <v/>
      </c>
      <c r="P69" s="35">
        <f>IF(A69="","",IF(G69="Void","Void",IF(G69="Draft","Draft",IF(O69&lt;=0,"Paid",IF(F69&lt;Assumptions!$B$4,"Overdue","Open")))))</f>
        <v/>
      </c>
      <c r="Q69" s="13">
        <f>IF(P69="Overdue",IFERROR(MAX(Assumptions!$B$4-F69,0),""),"")</f>
        <v/>
      </c>
      <c r="R69" s="36">
        <f>IF(A69="","",IF(COUNTIF($A$5:$A$104,A69)&gt;1,"Check duplicate invoice #",IF(G69="","Check stage",IF(H69="","Check taxable choice",IF(AND(G69&lt;&gt;"Void",J69=0),"Check line items",IF(N69&gt;M69,"Check amount paid",IF(Q69&gt;Assumptions!$B$8,"Review long overdue","")))))))</f>
        <v/>
      </c>
    </row>
    <row r="70">
      <c r="A70" s="27" t="n"/>
      <c r="B70" s="28" t="n"/>
      <c r="C70" s="28" t="n"/>
      <c r="D70" s="56" t="n"/>
      <c r="E70" s="30" t="n"/>
      <c r="F70" s="54">
        <f>IF(D70="","",D70+IF(E70="",Assumptions!$B$6,E70))</f>
        <v/>
      </c>
      <c r="G70" s="27" t="n"/>
      <c r="H70" s="27" t="n"/>
      <c r="I70" s="31" t="n"/>
      <c r="J70" s="59">
        <f>IF(A70="","",IFERROR(SUMIF('Line Items'!$A$5:$A$104,A70,'Line Items'!$I$5:$I$104),""))</f>
        <v/>
      </c>
      <c r="K70" s="38">
        <f>IF(A70="","",IF(H70="Yes",IF(I70&lt;&gt;"",I70,Assumptions!$B$7),0))</f>
        <v/>
      </c>
      <c r="L70" s="59">
        <f>IF(OR(A70="",J70=""),"",IFERROR(J70*K70,""))</f>
        <v/>
      </c>
      <c r="M70" s="59">
        <f>IF(J70="","",IFERROR(J70+L70,""))</f>
        <v/>
      </c>
      <c r="N70" s="58" t="n"/>
      <c r="O70" s="59">
        <f>IF(M70="","",IFERROR(MAX(M70-IF(N70="",0,N70),0),""))</f>
        <v/>
      </c>
      <c r="P70" s="39">
        <f>IF(A70="","",IF(G70="Void","Void",IF(G70="Draft","Draft",IF(O70&lt;=0,"Paid",IF(F70&lt;Assumptions!$B$4,"Overdue","Open")))))</f>
        <v/>
      </c>
      <c r="Q70" s="10">
        <f>IF(P70="Overdue",IFERROR(MAX(Assumptions!$B$4-F70,0),""),"")</f>
        <v/>
      </c>
      <c r="R70" s="16">
        <f>IF(A70="","",IF(COUNTIF($A$5:$A$104,A70)&gt;1,"Check duplicate invoice #",IF(G70="","Check stage",IF(H70="","Check taxable choice",IF(AND(G70&lt;&gt;"Void",J70=0),"Check line items",IF(N70&gt;M70,"Check amount paid",IF(Q70&gt;Assumptions!$B$8,"Review long overdue","")))))))</f>
        <v/>
      </c>
    </row>
    <row r="71">
      <c r="A71" s="27" t="n"/>
      <c r="B71" s="28" t="n"/>
      <c r="C71" s="28" t="n"/>
      <c r="D71" s="56" t="n"/>
      <c r="E71" s="30" t="n"/>
      <c r="F71" s="53">
        <f>IF(D71="","",D71+IF(E71="",Assumptions!$B$6,E71))</f>
        <v/>
      </c>
      <c r="G71" s="27" t="n"/>
      <c r="H71" s="27" t="n"/>
      <c r="I71" s="31" t="n"/>
      <c r="J71" s="57">
        <f>IF(A71="","",IFERROR(SUMIF('Line Items'!$A$5:$A$104,A71,'Line Items'!$I$5:$I$104),""))</f>
        <v/>
      </c>
      <c r="K71" s="33">
        <f>IF(A71="","",IF(H71="Yes",IF(I71&lt;&gt;"",I71,Assumptions!$B$7),0))</f>
        <v/>
      </c>
      <c r="L71" s="57">
        <f>IF(OR(A71="",J71=""),"",IFERROR(J71*K71,""))</f>
        <v/>
      </c>
      <c r="M71" s="57">
        <f>IF(J71="","",IFERROR(J71+L71,""))</f>
        <v/>
      </c>
      <c r="N71" s="58" t="n"/>
      <c r="O71" s="57">
        <f>IF(M71="","",IFERROR(MAX(M71-IF(N71="",0,N71),0),""))</f>
        <v/>
      </c>
      <c r="P71" s="35">
        <f>IF(A71="","",IF(G71="Void","Void",IF(G71="Draft","Draft",IF(O71&lt;=0,"Paid",IF(F71&lt;Assumptions!$B$4,"Overdue","Open")))))</f>
        <v/>
      </c>
      <c r="Q71" s="13">
        <f>IF(P71="Overdue",IFERROR(MAX(Assumptions!$B$4-F71,0),""),"")</f>
        <v/>
      </c>
      <c r="R71" s="36">
        <f>IF(A71="","",IF(COUNTIF($A$5:$A$104,A71)&gt;1,"Check duplicate invoice #",IF(G71="","Check stage",IF(H71="","Check taxable choice",IF(AND(G71&lt;&gt;"Void",J71=0),"Check line items",IF(N71&gt;M71,"Check amount paid",IF(Q71&gt;Assumptions!$B$8,"Review long overdue","")))))))</f>
        <v/>
      </c>
    </row>
    <row r="72">
      <c r="A72" s="27" t="n"/>
      <c r="B72" s="28" t="n"/>
      <c r="C72" s="28" t="n"/>
      <c r="D72" s="56" t="n"/>
      <c r="E72" s="30" t="n"/>
      <c r="F72" s="54">
        <f>IF(D72="","",D72+IF(E72="",Assumptions!$B$6,E72))</f>
        <v/>
      </c>
      <c r="G72" s="27" t="n"/>
      <c r="H72" s="27" t="n"/>
      <c r="I72" s="31" t="n"/>
      <c r="J72" s="59">
        <f>IF(A72="","",IFERROR(SUMIF('Line Items'!$A$5:$A$104,A72,'Line Items'!$I$5:$I$104),""))</f>
        <v/>
      </c>
      <c r="K72" s="38">
        <f>IF(A72="","",IF(H72="Yes",IF(I72&lt;&gt;"",I72,Assumptions!$B$7),0))</f>
        <v/>
      </c>
      <c r="L72" s="59">
        <f>IF(OR(A72="",J72=""),"",IFERROR(J72*K72,""))</f>
        <v/>
      </c>
      <c r="M72" s="59">
        <f>IF(J72="","",IFERROR(J72+L72,""))</f>
        <v/>
      </c>
      <c r="N72" s="58" t="n"/>
      <c r="O72" s="59">
        <f>IF(M72="","",IFERROR(MAX(M72-IF(N72="",0,N72),0),""))</f>
        <v/>
      </c>
      <c r="P72" s="39">
        <f>IF(A72="","",IF(G72="Void","Void",IF(G72="Draft","Draft",IF(O72&lt;=0,"Paid",IF(F72&lt;Assumptions!$B$4,"Overdue","Open")))))</f>
        <v/>
      </c>
      <c r="Q72" s="10">
        <f>IF(P72="Overdue",IFERROR(MAX(Assumptions!$B$4-F72,0),""),"")</f>
        <v/>
      </c>
      <c r="R72" s="16">
        <f>IF(A72="","",IF(COUNTIF($A$5:$A$104,A72)&gt;1,"Check duplicate invoice #",IF(G72="","Check stage",IF(H72="","Check taxable choice",IF(AND(G72&lt;&gt;"Void",J72=0),"Check line items",IF(N72&gt;M72,"Check amount paid",IF(Q72&gt;Assumptions!$B$8,"Review long overdue","")))))))</f>
        <v/>
      </c>
    </row>
    <row r="73">
      <c r="A73" s="27" t="n"/>
      <c r="B73" s="28" t="n"/>
      <c r="C73" s="28" t="n"/>
      <c r="D73" s="56" t="n"/>
      <c r="E73" s="30" t="n"/>
      <c r="F73" s="53">
        <f>IF(D73="","",D73+IF(E73="",Assumptions!$B$6,E73))</f>
        <v/>
      </c>
      <c r="G73" s="27" t="n"/>
      <c r="H73" s="27" t="n"/>
      <c r="I73" s="31" t="n"/>
      <c r="J73" s="57">
        <f>IF(A73="","",IFERROR(SUMIF('Line Items'!$A$5:$A$104,A73,'Line Items'!$I$5:$I$104),""))</f>
        <v/>
      </c>
      <c r="K73" s="33">
        <f>IF(A73="","",IF(H73="Yes",IF(I73&lt;&gt;"",I73,Assumptions!$B$7),0))</f>
        <v/>
      </c>
      <c r="L73" s="57">
        <f>IF(OR(A73="",J73=""),"",IFERROR(J73*K73,""))</f>
        <v/>
      </c>
      <c r="M73" s="57">
        <f>IF(J73="","",IFERROR(J73+L73,""))</f>
        <v/>
      </c>
      <c r="N73" s="58" t="n"/>
      <c r="O73" s="57">
        <f>IF(M73="","",IFERROR(MAX(M73-IF(N73="",0,N73),0),""))</f>
        <v/>
      </c>
      <c r="P73" s="35">
        <f>IF(A73="","",IF(G73="Void","Void",IF(G73="Draft","Draft",IF(O73&lt;=0,"Paid",IF(F73&lt;Assumptions!$B$4,"Overdue","Open")))))</f>
        <v/>
      </c>
      <c r="Q73" s="13">
        <f>IF(P73="Overdue",IFERROR(MAX(Assumptions!$B$4-F73,0),""),"")</f>
        <v/>
      </c>
      <c r="R73" s="36">
        <f>IF(A73="","",IF(COUNTIF($A$5:$A$104,A73)&gt;1,"Check duplicate invoice #",IF(G73="","Check stage",IF(H73="","Check taxable choice",IF(AND(G73&lt;&gt;"Void",J73=0),"Check line items",IF(N73&gt;M73,"Check amount paid",IF(Q73&gt;Assumptions!$B$8,"Review long overdue","")))))))</f>
        <v/>
      </c>
    </row>
    <row r="74">
      <c r="A74" s="27" t="n"/>
      <c r="B74" s="28" t="n"/>
      <c r="C74" s="28" t="n"/>
      <c r="D74" s="56" t="n"/>
      <c r="E74" s="30" t="n"/>
      <c r="F74" s="54">
        <f>IF(D74="","",D74+IF(E74="",Assumptions!$B$6,E74))</f>
        <v/>
      </c>
      <c r="G74" s="27" t="n"/>
      <c r="H74" s="27" t="n"/>
      <c r="I74" s="31" t="n"/>
      <c r="J74" s="59">
        <f>IF(A74="","",IFERROR(SUMIF('Line Items'!$A$5:$A$104,A74,'Line Items'!$I$5:$I$104),""))</f>
        <v/>
      </c>
      <c r="K74" s="38">
        <f>IF(A74="","",IF(H74="Yes",IF(I74&lt;&gt;"",I74,Assumptions!$B$7),0))</f>
        <v/>
      </c>
      <c r="L74" s="59">
        <f>IF(OR(A74="",J74=""),"",IFERROR(J74*K74,""))</f>
        <v/>
      </c>
      <c r="M74" s="59">
        <f>IF(J74="","",IFERROR(J74+L74,""))</f>
        <v/>
      </c>
      <c r="N74" s="58" t="n"/>
      <c r="O74" s="59">
        <f>IF(M74="","",IFERROR(MAX(M74-IF(N74="",0,N74),0),""))</f>
        <v/>
      </c>
      <c r="P74" s="39">
        <f>IF(A74="","",IF(G74="Void","Void",IF(G74="Draft","Draft",IF(O74&lt;=0,"Paid",IF(F74&lt;Assumptions!$B$4,"Overdue","Open")))))</f>
        <v/>
      </c>
      <c r="Q74" s="10">
        <f>IF(P74="Overdue",IFERROR(MAX(Assumptions!$B$4-F74,0),""),"")</f>
        <v/>
      </c>
      <c r="R74" s="16">
        <f>IF(A74="","",IF(COUNTIF($A$5:$A$104,A74)&gt;1,"Check duplicate invoice #",IF(G74="","Check stage",IF(H74="","Check taxable choice",IF(AND(G74&lt;&gt;"Void",J74=0),"Check line items",IF(N74&gt;M74,"Check amount paid",IF(Q74&gt;Assumptions!$B$8,"Review long overdue","")))))))</f>
        <v/>
      </c>
    </row>
    <row r="75">
      <c r="A75" s="27" t="n"/>
      <c r="B75" s="28" t="n"/>
      <c r="C75" s="28" t="n"/>
      <c r="D75" s="56" t="n"/>
      <c r="E75" s="30" t="n"/>
      <c r="F75" s="53">
        <f>IF(D75="","",D75+IF(E75="",Assumptions!$B$6,E75))</f>
        <v/>
      </c>
      <c r="G75" s="27" t="n"/>
      <c r="H75" s="27" t="n"/>
      <c r="I75" s="31" t="n"/>
      <c r="J75" s="57">
        <f>IF(A75="","",IFERROR(SUMIF('Line Items'!$A$5:$A$104,A75,'Line Items'!$I$5:$I$104),""))</f>
        <v/>
      </c>
      <c r="K75" s="33">
        <f>IF(A75="","",IF(H75="Yes",IF(I75&lt;&gt;"",I75,Assumptions!$B$7),0))</f>
        <v/>
      </c>
      <c r="L75" s="57">
        <f>IF(OR(A75="",J75=""),"",IFERROR(J75*K75,""))</f>
        <v/>
      </c>
      <c r="M75" s="57">
        <f>IF(J75="","",IFERROR(J75+L75,""))</f>
        <v/>
      </c>
      <c r="N75" s="58" t="n"/>
      <c r="O75" s="57">
        <f>IF(M75="","",IFERROR(MAX(M75-IF(N75="",0,N75),0),""))</f>
        <v/>
      </c>
      <c r="P75" s="35">
        <f>IF(A75="","",IF(G75="Void","Void",IF(G75="Draft","Draft",IF(O75&lt;=0,"Paid",IF(F75&lt;Assumptions!$B$4,"Overdue","Open")))))</f>
        <v/>
      </c>
      <c r="Q75" s="13">
        <f>IF(P75="Overdue",IFERROR(MAX(Assumptions!$B$4-F75,0),""),"")</f>
        <v/>
      </c>
      <c r="R75" s="36">
        <f>IF(A75="","",IF(COUNTIF($A$5:$A$104,A75)&gt;1,"Check duplicate invoice #",IF(G75="","Check stage",IF(H75="","Check taxable choice",IF(AND(G75&lt;&gt;"Void",J75=0),"Check line items",IF(N75&gt;M75,"Check amount paid",IF(Q75&gt;Assumptions!$B$8,"Review long overdue","")))))))</f>
        <v/>
      </c>
    </row>
    <row r="76">
      <c r="A76" s="27" t="n"/>
      <c r="B76" s="28" t="n"/>
      <c r="C76" s="28" t="n"/>
      <c r="D76" s="56" t="n"/>
      <c r="E76" s="30" t="n"/>
      <c r="F76" s="54">
        <f>IF(D76="","",D76+IF(E76="",Assumptions!$B$6,E76))</f>
        <v/>
      </c>
      <c r="G76" s="27" t="n"/>
      <c r="H76" s="27" t="n"/>
      <c r="I76" s="31" t="n"/>
      <c r="J76" s="59">
        <f>IF(A76="","",IFERROR(SUMIF('Line Items'!$A$5:$A$104,A76,'Line Items'!$I$5:$I$104),""))</f>
        <v/>
      </c>
      <c r="K76" s="38">
        <f>IF(A76="","",IF(H76="Yes",IF(I76&lt;&gt;"",I76,Assumptions!$B$7),0))</f>
        <v/>
      </c>
      <c r="L76" s="59">
        <f>IF(OR(A76="",J76=""),"",IFERROR(J76*K76,""))</f>
        <v/>
      </c>
      <c r="M76" s="59">
        <f>IF(J76="","",IFERROR(J76+L76,""))</f>
        <v/>
      </c>
      <c r="N76" s="58" t="n"/>
      <c r="O76" s="59">
        <f>IF(M76="","",IFERROR(MAX(M76-IF(N76="",0,N76),0),""))</f>
        <v/>
      </c>
      <c r="P76" s="39">
        <f>IF(A76="","",IF(G76="Void","Void",IF(G76="Draft","Draft",IF(O76&lt;=0,"Paid",IF(F76&lt;Assumptions!$B$4,"Overdue","Open")))))</f>
        <v/>
      </c>
      <c r="Q76" s="10">
        <f>IF(P76="Overdue",IFERROR(MAX(Assumptions!$B$4-F76,0),""),"")</f>
        <v/>
      </c>
      <c r="R76" s="16">
        <f>IF(A76="","",IF(COUNTIF($A$5:$A$104,A76)&gt;1,"Check duplicate invoice #",IF(G76="","Check stage",IF(H76="","Check taxable choice",IF(AND(G76&lt;&gt;"Void",J76=0),"Check line items",IF(N76&gt;M76,"Check amount paid",IF(Q76&gt;Assumptions!$B$8,"Review long overdue","")))))))</f>
        <v/>
      </c>
    </row>
    <row r="77">
      <c r="A77" s="27" t="n"/>
      <c r="B77" s="28" t="n"/>
      <c r="C77" s="28" t="n"/>
      <c r="D77" s="56" t="n"/>
      <c r="E77" s="30" t="n"/>
      <c r="F77" s="53">
        <f>IF(D77="","",D77+IF(E77="",Assumptions!$B$6,E77))</f>
        <v/>
      </c>
      <c r="G77" s="27" t="n"/>
      <c r="H77" s="27" t="n"/>
      <c r="I77" s="31" t="n"/>
      <c r="J77" s="57">
        <f>IF(A77="","",IFERROR(SUMIF('Line Items'!$A$5:$A$104,A77,'Line Items'!$I$5:$I$104),""))</f>
        <v/>
      </c>
      <c r="K77" s="33">
        <f>IF(A77="","",IF(H77="Yes",IF(I77&lt;&gt;"",I77,Assumptions!$B$7),0))</f>
        <v/>
      </c>
      <c r="L77" s="57">
        <f>IF(OR(A77="",J77=""),"",IFERROR(J77*K77,""))</f>
        <v/>
      </c>
      <c r="M77" s="57">
        <f>IF(J77="","",IFERROR(J77+L77,""))</f>
        <v/>
      </c>
      <c r="N77" s="58" t="n"/>
      <c r="O77" s="57">
        <f>IF(M77="","",IFERROR(MAX(M77-IF(N77="",0,N77),0),""))</f>
        <v/>
      </c>
      <c r="P77" s="35">
        <f>IF(A77="","",IF(G77="Void","Void",IF(G77="Draft","Draft",IF(O77&lt;=0,"Paid",IF(F77&lt;Assumptions!$B$4,"Overdue","Open")))))</f>
        <v/>
      </c>
      <c r="Q77" s="13">
        <f>IF(P77="Overdue",IFERROR(MAX(Assumptions!$B$4-F77,0),""),"")</f>
        <v/>
      </c>
      <c r="R77" s="36">
        <f>IF(A77="","",IF(COUNTIF($A$5:$A$104,A77)&gt;1,"Check duplicate invoice #",IF(G77="","Check stage",IF(H77="","Check taxable choice",IF(AND(G77&lt;&gt;"Void",J77=0),"Check line items",IF(N77&gt;M77,"Check amount paid",IF(Q77&gt;Assumptions!$B$8,"Review long overdue","")))))))</f>
        <v/>
      </c>
    </row>
    <row r="78">
      <c r="A78" s="27" t="n"/>
      <c r="B78" s="28" t="n"/>
      <c r="C78" s="28" t="n"/>
      <c r="D78" s="56" t="n"/>
      <c r="E78" s="30" t="n"/>
      <c r="F78" s="54">
        <f>IF(D78="","",D78+IF(E78="",Assumptions!$B$6,E78))</f>
        <v/>
      </c>
      <c r="G78" s="27" t="n"/>
      <c r="H78" s="27" t="n"/>
      <c r="I78" s="31" t="n"/>
      <c r="J78" s="59">
        <f>IF(A78="","",IFERROR(SUMIF('Line Items'!$A$5:$A$104,A78,'Line Items'!$I$5:$I$104),""))</f>
        <v/>
      </c>
      <c r="K78" s="38">
        <f>IF(A78="","",IF(H78="Yes",IF(I78&lt;&gt;"",I78,Assumptions!$B$7),0))</f>
        <v/>
      </c>
      <c r="L78" s="59">
        <f>IF(OR(A78="",J78=""),"",IFERROR(J78*K78,""))</f>
        <v/>
      </c>
      <c r="M78" s="59">
        <f>IF(J78="","",IFERROR(J78+L78,""))</f>
        <v/>
      </c>
      <c r="N78" s="58" t="n"/>
      <c r="O78" s="59">
        <f>IF(M78="","",IFERROR(MAX(M78-IF(N78="",0,N78),0),""))</f>
        <v/>
      </c>
      <c r="P78" s="39">
        <f>IF(A78="","",IF(G78="Void","Void",IF(G78="Draft","Draft",IF(O78&lt;=0,"Paid",IF(F78&lt;Assumptions!$B$4,"Overdue","Open")))))</f>
        <v/>
      </c>
      <c r="Q78" s="10">
        <f>IF(P78="Overdue",IFERROR(MAX(Assumptions!$B$4-F78,0),""),"")</f>
        <v/>
      </c>
      <c r="R78" s="16">
        <f>IF(A78="","",IF(COUNTIF($A$5:$A$104,A78)&gt;1,"Check duplicate invoice #",IF(G78="","Check stage",IF(H78="","Check taxable choice",IF(AND(G78&lt;&gt;"Void",J78=0),"Check line items",IF(N78&gt;M78,"Check amount paid",IF(Q78&gt;Assumptions!$B$8,"Review long overdue","")))))))</f>
        <v/>
      </c>
    </row>
    <row r="79">
      <c r="A79" s="27" t="n"/>
      <c r="B79" s="28" t="n"/>
      <c r="C79" s="28" t="n"/>
      <c r="D79" s="56" t="n"/>
      <c r="E79" s="30" t="n"/>
      <c r="F79" s="53">
        <f>IF(D79="","",D79+IF(E79="",Assumptions!$B$6,E79))</f>
        <v/>
      </c>
      <c r="G79" s="27" t="n"/>
      <c r="H79" s="27" t="n"/>
      <c r="I79" s="31" t="n"/>
      <c r="J79" s="57">
        <f>IF(A79="","",IFERROR(SUMIF('Line Items'!$A$5:$A$104,A79,'Line Items'!$I$5:$I$104),""))</f>
        <v/>
      </c>
      <c r="K79" s="33">
        <f>IF(A79="","",IF(H79="Yes",IF(I79&lt;&gt;"",I79,Assumptions!$B$7),0))</f>
        <v/>
      </c>
      <c r="L79" s="57">
        <f>IF(OR(A79="",J79=""),"",IFERROR(J79*K79,""))</f>
        <v/>
      </c>
      <c r="M79" s="57">
        <f>IF(J79="","",IFERROR(J79+L79,""))</f>
        <v/>
      </c>
      <c r="N79" s="58" t="n"/>
      <c r="O79" s="57">
        <f>IF(M79="","",IFERROR(MAX(M79-IF(N79="",0,N79),0),""))</f>
        <v/>
      </c>
      <c r="P79" s="35">
        <f>IF(A79="","",IF(G79="Void","Void",IF(G79="Draft","Draft",IF(O79&lt;=0,"Paid",IF(F79&lt;Assumptions!$B$4,"Overdue","Open")))))</f>
        <v/>
      </c>
      <c r="Q79" s="13">
        <f>IF(P79="Overdue",IFERROR(MAX(Assumptions!$B$4-F79,0),""),"")</f>
        <v/>
      </c>
      <c r="R79" s="36">
        <f>IF(A79="","",IF(COUNTIF($A$5:$A$104,A79)&gt;1,"Check duplicate invoice #",IF(G79="","Check stage",IF(H79="","Check taxable choice",IF(AND(G79&lt;&gt;"Void",J79=0),"Check line items",IF(N79&gt;M79,"Check amount paid",IF(Q79&gt;Assumptions!$B$8,"Review long overdue","")))))))</f>
        <v/>
      </c>
    </row>
    <row r="80">
      <c r="A80" s="27" t="n"/>
      <c r="B80" s="28" t="n"/>
      <c r="C80" s="28" t="n"/>
      <c r="D80" s="56" t="n"/>
      <c r="E80" s="30" t="n"/>
      <c r="F80" s="54">
        <f>IF(D80="","",D80+IF(E80="",Assumptions!$B$6,E80))</f>
        <v/>
      </c>
      <c r="G80" s="27" t="n"/>
      <c r="H80" s="27" t="n"/>
      <c r="I80" s="31" t="n"/>
      <c r="J80" s="59">
        <f>IF(A80="","",IFERROR(SUMIF('Line Items'!$A$5:$A$104,A80,'Line Items'!$I$5:$I$104),""))</f>
        <v/>
      </c>
      <c r="K80" s="38">
        <f>IF(A80="","",IF(H80="Yes",IF(I80&lt;&gt;"",I80,Assumptions!$B$7),0))</f>
        <v/>
      </c>
      <c r="L80" s="59">
        <f>IF(OR(A80="",J80=""),"",IFERROR(J80*K80,""))</f>
        <v/>
      </c>
      <c r="M80" s="59">
        <f>IF(J80="","",IFERROR(J80+L80,""))</f>
        <v/>
      </c>
      <c r="N80" s="58" t="n"/>
      <c r="O80" s="59">
        <f>IF(M80="","",IFERROR(MAX(M80-IF(N80="",0,N80),0),""))</f>
        <v/>
      </c>
      <c r="P80" s="39">
        <f>IF(A80="","",IF(G80="Void","Void",IF(G80="Draft","Draft",IF(O80&lt;=0,"Paid",IF(F80&lt;Assumptions!$B$4,"Overdue","Open")))))</f>
        <v/>
      </c>
      <c r="Q80" s="10">
        <f>IF(P80="Overdue",IFERROR(MAX(Assumptions!$B$4-F80,0),""),"")</f>
        <v/>
      </c>
      <c r="R80" s="16">
        <f>IF(A80="","",IF(COUNTIF($A$5:$A$104,A80)&gt;1,"Check duplicate invoice #",IF(G80="","Check stage",IF(H80="","Check taxable choice",IF(AND(G80&lt;&gt;"Void",J80=0),"Check line items",IF(N80&gt;M80,"Check amount paid",IF(Q80&gt;Assumptions!$B$8,"Review long overdue","")))))))</f>
        <v/>
      </c>
    </row>
    <row r="81">
      <c r="A81" s="27" t="n"/>
      <c r="B81" s="28" t="n"/>
      <c r="C81" s="28" t="n"/>
      <c r="D81" s="56" t="n"/>
      <c r="E81" s="30" t="n"/>
      <c r="F81" s="53">
        <f>IF(D81="","",D81+IF(E81="",Assumptions!$B$6,E81))</f>
        <v/>
      </c>
      <c r="G81" s="27" t="n"/>
      <c r="H81" s="27" t="n"/>
      <c r="I81" s="31" t="n"/>
      <c r="J81" s="57">
        <f>IF(A81="","",IFERROR(SUMIF('Line Items'!$A$5:$A$104,A81,'Line Items'!$I$5:$I$104),""))</f>
        <v/>
      </c>
      <c r="K81" s="33">
        <f>IF(A81="","",IF(H81="Yes",IF(I81&lt;&gt;"",I81,Assumptions!$B$7),0))</f>
        <v/>
      </c>
      <c r="L81" s="57">
        <f>IF(OR(A81="",J81=""),"",IFERROR(J81*K81,""))</f>
        <v/>
      </c>
      <c r="M81" s="57">
        <f>IF(J81="","",IFERROR(J81+L81,""))</f>
        <v/>
      </c>
      <c r="N81" s="58" t="n"/>
      <c r="O81" s="57">
        <f>IF(M81="","",IFERROR(MAX(M81-IF(N81="",0,N81),0),""))</f>
        <v/>
      </c>
      <c r="P81" s="35">
        <f>IF(A81="","",IF(G81="Void","Void",IF(G81="Draft","Draft",IF(O81&lt;=0,"Paid",IF(F81&lt;Assumptions!$B$4,"Overdue","Open")))))</f>
        <v/>
      </c>
      <c r="Q81" s="13">
        <f>IF(P81="Overdue",IFERROR(MAX(Assumptions!$B$4-F81,0),""),"")</f>
        <v/>
      </c>
      <c r="R81" s="36">
        <f>IF(A81="","",IF(COUNTIF($A$5:$A$104,A81)&gt;1,"Check duplicate invoice #",IF(G81="","Check stage",IF(H81="","Check taxable choice",IF(AND(G81&lt;&gt;"Void",J81=0),"Check line items",IF(N81&gt;M81,"Check amount paid",IF(Q81&gt;Assumptions!$B$8,"Review long overdue","")))))))</f>
        <v/>
      </c>
    </row>
    <row r="82">
      <c r="A82" s="27" t="n"/>
      <c r="B82" s="28" t="n"/>
      <c r="C82" s="28" t="n"/>
      <c r="D82" s="56" t="n"/>
      <c r="E82" s="30" t="n"/>
      <c r="F82" s="54">
        <f>IF(D82="","",D82+IF(E82="",Assumptions!$B$6,E82))</f>
        <v/>
      </c>
      <c r="G82" s="27" t="n"/>
      <c r="H82" s="27" t="n"/>
      <c r="I82" s="31" t="n"/>
      <c r="J82" s="59">
        <f>IF(A82="","",IFERROR(SUMIF('Line Items'!$A$5:$A$104,A82,'Line Items'!$I$5:$I$104),""))</f>
        <v/>
      </c>
      <c r="K82" s="38">
        <f>IF(A82="","",IF(H82="Yes",IF(I82&lt;&gt;"",I82,Assumptions!$B$7),0))</f>
        <v/>
      </c>
      <c r="L82" s="59">
        <f>IF(OR(A82="",J82=""),"",IFERROR(J82*K82,""))</f>
        <v/>
      </c>
      <c r="M82" s="59">
        <f>IF(J82="","",IFERROR(J82+L82,""))</f>
        <v/>
      </c>
      <c r="N82" s="58" t="n"/>
      <c r="O82" s="59">
        <f>IF(M82="","",IFERROR(MAX(M82-IF(N82="",0,N82),0),""))</f>
        <v/>
      </c>
      <c r="P82" s="39">
        <f>IF(A82="","",IF(G82="Void","Void",IF(G82="Draft","Draft",IF(O82&lt;=0,"Paid",IF(F82&lt;Assumptions!$B$4,"Overdue","Open")))))</f>
        <v/>
      </c>
      <c r="Q82" s="10">
        <f>IF(P82="Overdue",IFERROR(MAX(Assumptions!$B$4-F82,0),""),"")</f>
        <v/>
      </c>
      <c r="R82" s="16">
        <f>IF(A82="","",IF(COUNTIF($A$5:$A$104,A82)&gt;1,"Check duplicate invoice #",IF(G82="","Check stage",IF(H82="","Check taxable choice",IF(AND(G82&lt;&gt;"Void",J82=0),"Check line items",IF(N82&gt;M82,"Check amount paid",IF(Q82&gt;Assumptions!$B$8,"Review long overdue","")))))))</f>
        <v/>
      </c>
    </row>
    <row r="83">
      <c r="A83" s="27" t="n"/>
      <c r="B83" s="28" t="n"/>
      <c r="C83" s="28" t="n"/>
      <c r="D83" s="56" t="n"/>
      <c r="E83" s="30" t="n"/>
      <c r="F83" s="53">
        <f>IF(D83="","",D83+IF(E83="",Assumptions!$B$6,E83))</f>
        <v/>
      </c>
      <c r="G83" s="27" t="n"/>
      <c r="H83" s="27" t="n"/>
      <c r="I83" s="31" t="n"/>
      <c r="J83" s="57">
        <f>IF(A83="","",IFERROR(SUMIF('Line Items'!$A$5:$A$104,A83,'Line Items'!$I$5:$I$104),""))</f>
        <v/>
      </c>
      <c r="K83" s="33">
        <f>IF(A83="","",IF(H83="Yes",IF(I83&lt;&gt;"",I83,Assumptions!$B$7),0))</f>
        <v/>
      </c>
      <c r="L83" s="57">
        <f>IF(OR(A83="",J83=""),"",IFERROR(J83*K83,""))</f>
        <v/>
      </c>
      <c r="M83" s="57">
        <f>IF(J83="","",IFERROR(J83+L83,""))</f>
        <v/>
      </c>
      <c r="N83" s="58" t="n"/>
      <c r="O83" s="57">
        <f>IF(M83="","",IFERROR(MAX(M83-IF(N83="",0,N83),0),""))</f>
        <v/>
      </c>
      <c r="P83" s="35">
        <f>IF(A83="","",IF(G83="Void","Void",IF(G83="Draft","Draft",IF(O83&lt;=0,"Paid",IF(F83&lt;Assumptions!$B$4,"Overdue","Open")))))</f>
        <v/>
      </c>
      <c r="Q83" s="13">
        <f>IF(P83="Overdue",IFERROR(MAX(Assumptions!$B$4-F83,0),""),"")</f>
        <v/>
      </c>
      <c r="R83" s="36">
        <f>IF(A83="","",IF(COUNTIF($A$5:$A$104,A83)&gt;1,"Check duplicate invoice #",IF(G83="","Check stage",IF(H83="","Check taxable choice",IF(AND(G83&lt;&gt;"Void",J83=0),"Check line items",IF(N83&gt;M83,"Check amount paid",IF(Q83&gt;Assumptions!$B$8,"Review long overdue","")))))))</f>
        <v/>
      </c>
    </row>
    <row r="84">
      <c r="A84" s="27" t="n"/>
      <c r="B84" s="28" t="n"/>
      <c r="C84" s="28" t="n"/>
      <c r="D84" s="56" t="n"/>
      <c r="E84" s="30" t="n"/>
      <c r="F84" s="54">
        <f>IF(D84="","",D84+IF(E84="",Assumptions!$B$6,E84))</f>
        <v/>
      </c>
      <c r="G84" s="27" t="n"/>
      <c r="H84" s="27" t="n"/>
      <c r="I84" s="31" t="n"/>
      <c r="J84" s="59">
        <f>IF(A84="","",IFERROR(SUMIF('Line Items'!$A$5:$A$104,A84,'Line Items'!$I$5:$I$104),""))</f>
        <v/>
      </c>
      <c r="K84" s="38">
        <f>IF(A84="","",IF(H84="Yes",IF(I84&lt;&gt;"",I84,Assumptions!$B$7),0))</f>
        <v/>
      </c>
      <c r="L84" s="59">
        <f>IF(OR(A84="",J84=""),"",IFERROR(J84*K84,""))</f>
        <v/>
      </c>
      <c r="M84" s="59">
        <f>IF(J84="","",IFERROR(J84+L84,""))</f>
        <v/>
      </c>
      <c r="N84" s="58" t="n"/>
      <c r="O84" s="59">
        <f>IF(M84="","",IFERROR(MAX(M84-IF(N84="",0,N84),0),""))</f>
        <v/>
      </c>
      <c r="P84" s="39">
        <f>IF(A84="","",IF(G84="Void","Void",IF(G84="Draft","Draft",IF(O84&lt;=0,"Paid",IF(F84&lt;Assumptions!$B$4,"Overdue","Open")))))</f>
        <v/>
      </c>
      <c r="Q84" s="10">
        <f>IF(P84="Overdue",IFERROR(MAX(Assumptions!$B$4-F84,0),""),"")</f>
        <v/>
      </c>
      <c r="R84" s="16">
        <f>IF(A84="","",IF(COUNTIF($A$5:$A$104,A84)&gt;1,"Check duplicate invoice #",IF(G84="","Check stage",IF(H84="","Check taxable choice",IF(AND(G84&lt;&gt;"Void",J84=0),"Check line items",IF(N84&gt;M84,"Check amount paid",IF(Q84&gt;Assumptions!$B$8,"Review long overdue","")))))))</f>
        <v/>
      </c>
    </row>
    <row r="85">
      <c r="A85" s="27" t="n"/>
      <c r="B85" s="28" t="n"/>
      <c r="C85" s="28" t="n"/>
      <c r="D85" s="56" t="n"/>
      <c r="E85" s="30" t="n"/>
      <c r="F85" s="53">
        <f>IF(D85="","",D85+IF(E85="",Assumptions!$B$6,E85))</f>
        <v/>
      </c>
      <c r="G85" s="27" t="n"/>
      <c r="H85" s="27" t="n"/>
      <c r="I85" s="31" t="n"/>
      <c r="J85" s="57">
        <f>IF(A85="","",IFERROR(SUMIF('Line Items'!$A$5:$A$104,A85,'Line Items'!$I$5:$I$104),""))</f>
        <v/>
      </c>
      <c r="K85" s="33">
        <f>IF(A85="","",IF(H85="Yes",IF(I85&lt;&gt;"",I85,Assumptions!$B$7),0))</f>
        <v/>
      </c>
      <c r="L85" s="57">
        <f>IF(OR(A85="",J85=""),"",IFERROR(J85*K85,""))</f>
        <v/>
      </c>
      <c r="M85" s="57">
        <f>IF(J85="","",IFERROR(J85+L85,""))</f>
        <v/>
      </c>
      <c r="N85" s="58" t="n"/>
      <c r="O85" s="57">
        <f>IF(M85="","",IFERROR(MAX(M85-IF(N85="",0,N85),0),""))</f>
        <v/>
      </c>
      <c r="P85" s="35">
        <f>IF(A85="","",IF(G85="Void","Void",IF(G85="Draft","Draft",IF(O85&lt;=0,"Paid",IF(F85&lt;Assumptions!$B$4,"Overdue","Open")))))</f>
        <v/>
      </c>
      <c r="Q85" s="13">
        <f>IF(P85="Overdue",IFERROR(MAX(Assumptions!$B$4-F85,0),""),"")</f>
        <v/>
      </c>
      <c r="R85" s="36">
        <f>IF(A85="","",IF(COUNTIF($A$5:$A$104,A85)&gt;1,"Check duplicate invoice #",IF(G85="","Check stage",IF(H85="","Check taxable choice",IF(AND(G85&lt;&gt;"Void",J85=0),"Check line items",IF(N85&gt;M85,"Check amount paid",IF(Q85&gt;Assumptions!$B$8,"Review long overdue","")))))))</f>
        <v/>
      </c>
    </row>
    <row r="86">
      <c r="A86" s="27" t="n"/>
      <c r="B86" s="28" t="n"/>
      <c r="C86" s="28" t="n"/>
      <c r="D86" s="56" t="n"/>
      <c r="E86" s="30" t="n"/>
      <c r="F86" s="54">
        <f>IF(D86="","",D86+IF(E86="",Assumptions!$B$6,E86))</f>
        <v/>
      </c>
      <c r="G86" s="27" t="n"/>
      <c r="H86" s="27" t="n"/>
      <c r="I86" s="31" t="n"/>
      <c r="J86" s="59">
        <f>IF(A86="","",IFERROR(SUMIF('Line Items'!$A$5:$A$104,A86,'Line Items'!$I$5:$I$104),""))</f>
        <v/>
      </c>
      <c r="K86" s="38">
        <f>IF(A86="","",IF(H86="Yes",IF(I86&lt;&gt;"",I86,Assumptions!$B$7),0))</f>
        <v/>
      </c>
      <c r="L86" s="59">
        <f>IF(OR(A86="",J86=""),"",IFERROR(J86*K86,""))</f>
        <v/>
      </c>
      <c r="M86" s="59">
        <f>IF(J86="","",IFERROR(J86+L86,""))</f>
        <v/>
      </c>
      <c r="N86" s="58" t="n"/>
      <c r="O86" s="59">
        <f>IF(M86="","",IFERROR(MAX(M86-IF(N86="",0,N86),0),""))</f>
        <v/>
      </c>
      <c r="P86" s="39">
        <f>IF(A86="","",IF(G86="Void","Void",IF(G86="Draft","Draft",IF(O86&lt;=0,"Paid",IF(F86&lt;Assumptions!$B$4,"Overdue","Open")))))</f>
        <v/>
      </c>
      <c r="Q86" s="10">
        <f>IF(P86="Overdue",IFERROR(MAX(Assumptions!$B$4-F86,0),""),"")</f>
        <v/>
      </c>
      <c r="R86" s="16">
        <f>IF(A86="","",IF(COUNTIF($A$5:$A$104,A86)&gt;1,"Check duplicate invoice #",IF(G86="","Check stage",IF(H86="","Check taxable choice",IF(AND(G86&lt;&gt;"Void",J86=0),"Check line items",IF(N86&gt;M86,"Check amount paid",IF(Q86&gt;Assumptions!$B$8,"Review long overdue","")))))))</f>
        <v/>
      </c>
    </row>
    <row r="87">
      <c r="A87" s="27" t="n"/>
      <c r="B87" s="28" t="n"/>
      <c r="C87" s="28" t="n"/>
      <c r="D87" s="56" t="n"/>
      <c r="E87" s="30" t="n"/>
      <c r="F87" s="53">
        <f>IF(D87="","",D87+IF(E87="",Assumptions!$B$6,E87))</f>
        <v/>
      </c>
      <c r="G87" s="27" t="n"/>
      <c r="H87" s="27" t="n"/>
      <c r="I87" s="31" t="n"/>
      <c r="J87" s="57">
        <f>IF(A87="","",IFERROR(SUMIF('Line Items'!$A$5:$A$104,A87,'Line Items'!$I$5:$I$104),""))</f>
        <v/>
      </c>
      <c r="K87" s="33">
        <f>IF(A87="","",IF(H87="Yes",IF(I87&lt;&gt;"",I87,Assumptions!$B$7),0))</f>
        <v/>
      </c>
      <c r="L87" s="57">
        <f>IF(OR(A87="",J87=""),"",IFERROR(J87*K87,""))</f>
        <v/>
      </c>
      <c r="M87" s="57">
        <f>IF(J87="","",IFERROR(J87+L87,""))</f>
        <v/>
      </c>
      <c r="N87" s="58" t="n"/>
      <c r="O87" s="57">
        <f>IF(M87="","",IFERROR(MAX(M87-IF(N87="",0,N87),0),""))</f>
        <v/>
      </c>
      <c r="P87" s="35">
        <f>IF(A87="","",IF(G87="Void","Void",IF(G87="Draft","Draft",IF(O87&lt;=0,"Paid",IF(F87&lt;Assumptions!$B$4,"Overdue","Open")))))</f>
        <v/>
      </c>
      <c r="Q87" s="13">
        <f>IF(P87="Overdue",IFERROR(MAX(Assumptions!$B$4-F87,0),""),"")</f>
        <v/>
      </c>
      <c r="R87" s="36">
        <f>IF(A87="","",IF(COUNTIF($A$5:$A$104,A87)&gt;1,"Check duplicate invoice #",IF(G87="","Check stage",IF(H87="","Check taxable choice",IF(AND(G87&lt;&gt;"Void",J87=0),"Check line items",IF(N87&gt;M87,"Check amount paid",IF(Q87&gt;Assumptions!$B$8,"Review long overdue","")))))))</f>
        <v/>
      </c>
    </row>
    <row r="88">
      <c r="A88" s="27" t="n"/>
      <c r="B88" s="28" t="n"/>
      <c r="C88" s="28" t="n"/>
      <c r="D88" s="56" t="n"/>
      <c r="E88" s="30" t="n"/>
      <c r="F88" s="54">
        <f>IF(D88="","",D88+IF(E88="",Assumptions!$B$6,E88))</f>
        <v/>
      </c>
      <c r="G88" s="27" t="n"/>
      <c r="H88" s="27" t="n"/>
      <c r="I88" s="31" t="n"/>
      <c r="J88" s="59">
        <f>IF(A88="","",IFERROR(SUMIF('Line Items'!$A$5:$A$104,A88,'Line Items'!$I$5:$I$104),""))</f>
        <v/>
      </c>
      <c r="K88" s="38">
        <f>IF(A88="","",IF(H88="Yes",IF(I88&lt;&gt;"",I88,Assumptions!$B$7),0))</f>
        <v/>
      </c>
      <c r="L88" s="59">
        <f>IF(OR(A88="",J88=""),"",IFERROR(J88*K88,""))</f>
        <v/>
      </c>
      <c r="M88" s="59">
        <f>IF(J88="","",IFERROR(J88+L88,""))</f>
        <v/>
      </c>
      <c r="N88" s="58" t="n"/>
      <c r="O88" s="59">
        <f>IF(M88="","",IFERROR(MAX(M88-IF(N88="",0,N88),0),""))</f>
        <v/>
      </c>
      <c r="P88" s="39">
        <f>IF(A88="","",IF(G88="Void","Void",IF(G88="Draft","Draft",IF(O88&lt;=0,"Paid",IF(F88&lt;Assumptions!$B$4,"Overdue","Open")))))</f>
        <v/>
      </c>
      <c r="Q88" s="10">
        <f>IF(P88="Overdue",IFERROR(MAX(Assumptions!$B$4-F88,0),""),"")</f>
        <v/>
      </c>
      <c r="R88" s="16">
        <f>IF(A88="","",IF(COUNTIF($A$5:$A$104,A88)&gt;1,"Check duplicate invoice #",IF(G88="","Check stage",IF(H88="","Check taxable choice",IF(AND(G88&lt;&gt;"Void",J88=0),"Check line items",IF(N88&gt;M88,"Check amount paid",IF(Q88&gt;Assumptions!$B$8,"Review long overdue","")))))))</f>
        <v/>
      </c>
    </row>
    <row r="89">
      <c r="A89" s="27" t="n"/>
      <c r="B89" s="28" t="n"/>
      <c r="C89" s="28" t="n"/>
      <c r="D89" s="56" t="n"/>
      <c r="E89" s="30" t="n"/>
      <c r="F89" s="53">
        <f>IF(D89="","",D89+IF(E89="",Assumptions!$B$6,E89))</f>
        <v/>
      </c>
      <c r="G89" s="27" t="n"/>
      <c r="H89" s="27" t="n"/>
      <c r="I89" s="31" t="n"/>
      <c r="J89" s="57">
        <f>IF(A89="","",IFERROR(SUMIF('Line Items'!$A$5:$A$104,A89,'Line Items'!$I$5:$I$104),""))</f>
        <v/>
      </c>
      <c r="K89" s="33">
        <f>IF(A89="","",IF(H89="Yes",IF(I89&lt;&gt;"",I89,Assumptions!$B$7),0))</f>
        <v/>
      </c>
      <c r="L89" s="57">
        <f>IF(OR(A89="",J89=""),"",IFERROR(J89*K89,""))</f>
        <v/>
      </c>
      <c r="M89" s="57">
        <f>IF(J89="","",IFERROR(J89+L89,""))</f>
        <v/>
      </c>
      <c r="N89" s="58" t="n"/>
      <c r="O89" s="57">
        <f>IF(M89="","",IFERROR(MAX(M89-IF(N89="",0,N89),0),""))</f>
        <v/>
      </c>
      <c r="P89" s="35">
        <f>IF(A89="","",IF(G89="Void","Void",IF(G89="Draft","Draft",IF(O89&lt;=0,"Paid",IF(F89&lt;Assumptions!$B$4,"Overdue","Open")))))</f>
        <v/>
      </c>
      <c r="Q89" s="13">
        <f>IF(P89="Overdue",IFERROR(MAX(Assumptions!$B$4-F89,0),""),"")</f>
        <v/>
      </c>
      <c r="R89" s="36">
        <f>IF(A89="","",IF(COUNTIF($A$5:$A$104,A89)&gt;1,"Check duplicate invoice #",IF(G89="","Check stage",IF(H89="","Check taxable choice",IF(AND(G89&lt;&gt;"Void",J89=0),"Check line items",IF(N89&gt;M89,"Check amount paid",IF(Q89&gt;Assumptions!$B$8,"Review long overdue","")))))))</f>
        <v/>
      </c>
    </row>
    <row r="90">
      <c r="A90" s="27" t="n"/>
      <c r="B90" s="28" t="n"/>
      <c r="C90" s="28" t="n"/>
      <c r="D90" s="56" t="n"/>
      <c r="E90" s="30" t="n"/>
      <c r="F90" s="54">
        <f>IF(D90="","",D90+IF(E90="",Assumptions!$B$6,E90))</f>
        <v/>
      </c>
      <c r="G90" s="27" t="n"/>
      <c r="H90" s="27" t="n"/>
      <c r="I90" s="31" t="n"/>
      <c r="J90" s="59">
        <f>IF(A90="","",IFERROR(SUMIF('Line Items'!$A$5:$A$104,A90,'Line Items'!$I$5:$I$104),""))</f>
        <v/>
      </c>
      <c r="K90" s="38">
        <f>IF(A90="","",IF(H90="Yes",IF(I90&lt;&gt;"",I90,Assumptions!$B$7),0))</f>
        <v/>
      </c>
      <c r="L90" s="59">
        <f>IF(OR(A90="",J90=""),"",IFERROR(J90*K90,""))</f>
        <v/>
      </c>
      <c r="M90" s="59">
        <f>IF(J90="","",IFERROR(J90+L90,""))</f>
        <v/>
      </c>
      <c r="N90" s="58" t="n"/>
      <c r="O90" s="59">
        <f>IF(M90="","",IFERROR(MAX(M90-IF(N90="",0,N90),0),""))</f>
        <v/>
      </c>
      <c r="P90" s="39">
        <f>IF(A90="","",IF(G90="Void","Void",IF(G90="Draft","Draft",IF(O90&lt;=0,"Paid",IF(F90&lt;Assumptions!$B$4,"Overdue","Open")))))</f>
        <v/>
      </c>
      <c r="Q90" s="10">
        <f>IF(P90="Overdue",IFERROR(MAX(Assumptions!$B$4-F90,0),""),"")</f>
        <v/>
      </c>
      <c r="R90" s="16">
        <f>IF(A90="","",IF(COUNTIF($A$5:$A$104,A90)&gt;1,"Check duplicate invoice #",IF(G90="","Check stage",IF(H90="","Check taxable choice",IF(AND(G90&lt;&gt;"Void",J90=0),"Check line items",IF(N90&gt;M90,"Check amount paid",IF(Q90&gt;Assumptions!$B$8,"Review long overdue","")))))))</f>
        <v/>
      </c>
    </row>
    <row r="91">
      <c r="A91" s="27" t="n"/>
      <c r="B91" s="28" t="n"/>
      <c r="C91" s="28" t="n"/>
      <c r="D91" s="56" t="n"/>
      <c r="E91" s="30" t="n"/>
      <c r="F91" s="53">
        <f>IF(D91="","",D91+IF(E91="",Assumptions!$B$6,E91))</f>
        <v/>
      </c>
      <c r="G91" s="27" t="n"/>
      <c r="H91" s="27" t="n"/>
      <c r="I91" s="31" t="n"/>
      <c r="J91" s="57">
        <f>IF(A91="","",IFERROR(SUMIF('Line Items'!$A$5:$A$104,A91,'Line Items'!$I$5:$I$104),""))</f>
        <v/>
      </c>
      <c r="K91" s="33">
        <f>IF(A91="","",IF(H91="Yes",IF(I91&lt;&gt;"",I91,Assumptions!$B$7),0))</f>
        <v/>
      </c>
      <c r="L91" s="57">
        <f>IF(OR(A91="",J91=""),"",IFERROR(J91*K91,""))</f>
        <v/>
      </c>
      <c r="M91" s="57">
        <f>IF(J91="","",IFERROR(J91+L91,""))</f>
        <v/>
      </c>
      <c r="N91" s="58" t="n"/>
      <c r="O91" s="57">
        <f>IF(M91="","",IFERROR(MAX(M91-IF(N91="",0,N91),0),""))</f>
        <v/>
      </c>
      <c r="P91" s="35">
        <f>IF(A91="","",IF(G91="Void","Void",IF(G91="Draft","Draft",IF(O91&lt;=0,"Paid",IF(F91&lt;Assumptions!$B$4,"Overdue","Open")))))</f>
        <v/>
      </c>
      <c r="Q91" s="13">
        <f>IF(P91="Overdue",IFERROR(MAX(Assumptions!$B$4-F91,0),""),"")</f>
        <v/>
      </c>
      <c r="R91" s="36">
        <f>IF(A91="","",IF(COUNTIF($A$5:$A$104,A91)&gt;1,"Check duplicate invoice #",IF(G91="","Check stage",IF(H91="","Check taxable choice",IF(AND(G91&lt;&gt;"Void",J91=0),"Check line items",IF(N91&gt;M91,"Check amount paid",IF(Q91&gt;Assumptions!$B$8,"Review long overdue","")))))))</f>
        <v/>
      </c>
    </row>
    <row r="92">
      <c r="A92" s="27" t="n"/>
      <c r="B92" s="28" t="n"/>
      <c r="C92" s="28" t="n"/>
      <c r="D92" s="56" t="n"/>
      <c r="E92" s="30" t="n"/>
      <c r="F92" s="54">
        <f>IF(D92="","",D92+IF(E92="",Assumptions!$B$6,E92))</f>
        <v/>
      </c>
      <c r="G92" s="27" t="n"/>
      <c r="H92" s="27" t="n"/>
      <c r="I92" s="31" t="n"/>
      <c r="J92" s="59">
        <f>IF(A92="","",IFERROR(SUMIF('Line Items'!$A$5:$A$104,A92,'Line Items'!$I$5:$I$104),""))</f>
        <v/>
      </c>
      <c r="K92" s="38">
        <f>IF(A92="","",IF(H92="Yes",IF(I92&lt;&gt;"",I92,Assumptions!$B$7),0))</f>
        <v/>
      </c>
      <c r="L92" s="59">
        <f>IF(OR(A92="",J92=""),"",IFERROR(J92*K92,""))</f>
        <v/>
      </c>
      <c r="M92" s="59">
        <f>IF(J92="","",IFERROR(J92+L92,""))</f>
        <v/>
      </c>
      <c r="N92" s="58" t="n"/>
      <c r="O92" s="59">
        <f>IF(M92="","",IFERROR(MAX(M92-IF(N92="",0,N92),0),""))</f>
        <v/>
      </c>
      <c r="P92" s="39">
        <f>IF(A92="","",IF(G92="Void","Void",IF(G92="Draft","Draft",IF(O92&lt;=0,"Paid",IF(F92&lt;Assumptions!$B$4,"Overdue","Open")))))</f>
        <v/>
      </c>
      <c r="Q92" s="10">
        <f>IF(P92="Overdue",IFERROR(MAX(Assumptions!$B$4-F92,0),""),"")</f>
        <v/>
      </c>
      <c r="R92" s="16">
        <f>IF(A92="","",IF(COUNTIF($A$5:$A$104,A92)&gt;1,"Check duplicate invoice #",IF(G92="","Check stage",IF(H92="","Check taxable choice",IF(AND(G92&lt;&gt;"Void",J92=0),"Check line items",IF(N92&gt;M92,"Check amount paid",IF(Q92&gt;Assumptions!$B$8,"Review long overdue","")))))))</f>
        <v/>
      </c>
    </row>
    <row r="93">
      <c r="A93" s="27" t="n"/>
      <c r="B93" s="28" t="n"/>
      <c r="C93" s="28" t="n"/>
      <c r="D93" s="56" t="n"/>
      <c r="E93" s="30" t="n"/>
      <c r="F93" s="53">
        <f>IF(D93="","",D93+IF(E93="",Assumptions!$B$6,E93))</f>
        <v/>
      </c>
      <c r="G93" s="27" t="n"/>
      <c r="H93" s="27" t="n"/>
      <c r="I93" s="31" t="n"/>
      <c r="J93" s="57">
        <f>IF(A93="","",IFERROR(SUMIF('Line Items'!$A$5:$A$104,A93,'Line Items'!$I$5:$I$104),""))</f>
        <v/>
      </c>
      <c r="K93" s="33">
        <f>IF(A93="","",IF(H93="Yes",IF(I93&lt;&gt;"",I93,Assumptions!$B$7),0))</f>
        <v/>
      </c>
      <c r="L93" s="57">
        <f>IF(OR(A93="",J93=""),"",IFERROR(J93*K93,""))</f>
        <v/>
      </c>
      <c r="M93" s="57">
        <f>IF(J93="","",IFERROR(J93+L93,""))</f>
        <v/>
      </c>
      <c r="N93" s="58" t="n"/>
      <c r="O93" s="57">
        <f>IF(M93="","",IFERROR(MAX(M93-IF(N93="",0,N93),0),""))</f>
        <v/>
      </c>
      <c r="P93" s="35">
        <f>IF(A93="","",IF(G93="Void","Void",IF(G93="Draft","Draft",IF(O93&lt;=0,"Paid",IF(F93&lt;Assumptions!$B$4,"Overdue","Open")))))</f>
        <v/>
      </c>
      <c r="Q93" s="13">
        <f>IF(P93="Overdue",IFERROR(MAX(Assumptions!$B$4-F93,0),""),"")</f>
        <v/>
      </c>
      <c r="R93" s="36">
        <f>IF(A93="","",IF(COUNTIF($A$5:$A$104,A93)&gt;1,"Check duplicate invoice #",IF(G93="","Check stage",IF(H93="","Check taxable choice",IF(AND(G93&lt;&gt;"Void",J93=0),"Check line items",IF(N93&gt;M93,"Check amount paid",IF(Q93&gt;Assumptions!$B$8,"Review long overdue","")))))))</f>
        <v/>
      </c>
    </row>
    <row r="94">
      <c r="A94" s="27" t="n"/>
      <c r="B94" s="28" t="n"/>
      <c r="C94" s="28" t="n"/>
      <c r="D94" s="56" t="n"/>
      <c r="E94" s="30" t="n"/>
      <c r="F94" s="54">
        <f>IF(D94="","",D94+IF(E94="",Assumptions!$B$6,E94))</f>
        <v/>
      </c>
      <c r="G94" s="27" t="n"/>
      <c r="H94" s="27" t="n"/>
      <c r="I94" s="31" t="n"/>
      <c r="J94" s="59">
        <f>IF(A94="","",IFERROR(SUMIF('Line Items'!$A$5:$A$104,A94,'Line Items'!$I$5:$I$104),""))</f>
        <v/>
      </c>
      <c r="K94" s="38">
        <f>IF(A94="","",IF(H94="Yes",IF(I94&lt;&gt;"",I94,Assumptions!$B$7),0))</f>
        <v/>
      </c>
      <c r="L94" s="59">
        <f>IF(OR(A94="",J94=""),"",IFERROR(J94*K94,""))</f>
        <v/>
      </c>
      <c r="M94" s="59">
        <f>IF(J94="","",IFERROR(J94+L94,""))</f>
        <v/>
      </c>
      <c r="N94" s="58" t="n"/>
      <c r="O94" s="59">
        <f>IF(M94="","",IFERROR(MAX(M94-IF(N94="",0,N94),0),""))</f>
        <v/>
      </c>
      <c r="P94" s="39">
        <f>IF(A94="","",IF(G94="Void","Void",IF(G94="Draft","Draft",IF(O94&lt;=0,"Paid",IF(F94&lt;Assumptions!$B$4,"Overdue","Open")))))</f>
        <v/>
      </c>
      <c r="Q94" s="10">
        <f>IF(P94="Overdue",IFERROR(MAX(Assumptions!$B$4-F94,0),""),"")</f>
        <v/>
      </c>
      <c r="R94" s="16">
        <f>IF(A94="","",IF(COUNTIF($A$5:$A$104,A94)&gt;1,"Check duplicate invoice #",IF(G94="","Check stage",IF(H94="","Check taxable choice",IF(AND(G94&lt;&gt;"Void",J94=0),"Check line items",IF(N94&gt;M94,"Check amount paid",IF(Q94&gt;Assumptions!$B$8,"Review long overdue","")))))))</f>
        <v/>
      </c>
    </row>
    <row r="95">
      <c r="A95" s="27" t="n"/>
      <c r="B95" s="28" t="n"/>
      <c r="C95" s="28" t="n"/>
      <c r="D95" s="56" t="n"/>
      <c r="E95" s="30" t="n"/>
      <c r="F95" s="53">
        <f>IF(D95="","",D95+IF(E95="",Assumptions!$B$6,E95))</f>
        <v/>
      </c>
      <c r="G95" s="27" t="n"/>
      <c r="H95" s="27" t="n"/>
      <c r="I95" s="31" t="n"/>
      <c r="J95" s="57">
        <f>IF(A95="","",IFERROR(SUMIF('Line Items'!$A$5:$A$104,A95,'Line Items'!$I$5:$I$104),""))</f>
        <v/>
      </c>
      <c r="K95" s="33">
        <f>IF(A95="","",IF(H95="Yes",IF(I95&lt;&gt;"",I95,Assumptions!$B$7),0))</f>
        <v/>
      </c>
      <c r="L95" s="57">
        <f>IF(OR(A95="",J95=""),"",IFERROR(J95*K95,""))</f>
        <v/>
      </c>
      <c r="M95" s="57">
        <f>IF(J95="","",IFERROR(J95+L95,""))</f>
        <v/>
      </c>
      <c r="N95" s="58" t="n"/>
      <c r="O95" s="57">
        <f>IF(M95="","",IFERROR(MAX(M95-IF(N95="",0,N95),0),""))</f>
        <v/>
      </c>
      <c r="P95" s="35">
        <f>IF(A95="","",IF(G95="Void","Void",IF(G95="Draft","Draft",IF(O95&lt;=0,"Paid",IF(F95&lt;Assumptions!$B$4,"Overdue","Open")))))</f>
        <v/>
      </c>
      <c r="Q95" s="13">
        <f>IF(P95="Overdue",IFERROR(MAX(Assumptions!$B$4-F95,0),""),"")</f>
        <v/>
      </c>
      <c r="R95" s="36">
        <f>IF(A95="","",IF(COUNTIF($A$5:$A$104,A95)&gt;1,"Check duplicate invoice #",IF(G95="","Check stage",IF(H95="","Check taxable choice",IF(AND(G95&lt;&gt;"Void",J95=0),"Check line items",IF(N95&gt;M95,"Check amount paid",IF(Q95&gt;Assumptions!$B$8,"Review long overdue","")))))))</f>
        <v/>
      </c>
    </row>
    <row r="96">
      <c r="A96" s="27" t="n"/>
      <c r="B96" s="28" t="n"/>
      <c r="C96" s="28" t="n"/>
      <c r="D96" s="56" t="n"/>
      <c r="E96" s="30" t="n"/>
      <c r="F96" s="54">
        <f>IF(D96="","",D96+IF(E96="",Assumptions!$B$6,E96))</f>
        <v/>
      </c>
      <c r="G96" s="27" t="n"/>
      <c r="H96" s="27" t="n"/>
      <c r="I96" s="31" t="n"/>
      <c r="J96" s="59">
        <f>IF(A96="","",IFERROR(SUMIF('Line Items'!$A$5:$A$104,A96,'Line Items'!$I$5:$I$104),""))</f>
        <v/>
      </c>
      <c r="K96" s="38">
        <f>IF(A96="","",IF(H96="Yes",IF(I96&lt;&gt;"",I96,Assumptions!$B$7),0))</f>
        <v/>
      </c>
      <c r="L96" s="59">
        <f>IF(OR(A96="",J96=""),"",IFERROR(J96*K96,""))</f>
        <v/>
      </c>
      <c r="M96" s="59">
        <f>IF(J96="","",IFERROR(J96+L96,""))</f>
        <v/>
      </c>
      <c r="N96" s="58" t="n"/>
      <c r="O96" s="59">
        <f>IF(M96="","",IFERROR(MAX(M96-IF(N96="",0,N96),0),""))</f>
        <v/>
      </c>
      <c r="P96" s="39">
        <f>IF(A96="","",IF(G96="Void","Void",IF(G96="Draft","Draft",IF(O96&lt;=0,"Paid",IF(F96&lt;Assumptions!$B$4,"Overdue","Open")))))</f>
        <v/>
      </c>
      <c r="Q96" s="10">
        <f>IF(P96="Overdue",IFERROR(MAX(Assumptions!$B$4-F96,0),""),"")</f>
        <v/>
      </c>
      <c r="R96" s="16">
        <f>IF(A96="","",IF(COUNTIF($A$5:$A$104,A96)&gt;1,"Check duplicate invoice #",IF(G96="","Check stage",IF(H96="","Check taxable choice",IF(AND(G96&lt;&gt;"Void",J96=0),"Check line items",IF(N96&gt;M96,"Check amount paid",IF(Q96&gt;Assumptions!$B$8,"Review long overdue","")))))))</f>
        <v/>
      </c>
    </row>
    <row r="97">
      <c r="A97" s="27" t="n"/>
      <c r="B97" s="28" t="n"/>
      <c r="C97" s="28" t="n"/>
      <c r="D97" s="56" t="n"/>
      <c r="E97" s="30" t="n"/>
      <c r="F97" s="53">
        <f>IF(D97="","",D97+IF(E97="",Assumptions!$B$6,E97))</f>
        <v/>
      </c>
      <c r="G97" s="27" t="n"/>
      <c r="H97" s="27" t="n"/>
      <c r="I97" s="31" t="n"/>
      <c r="J97" s="57">
        <f>IF(A97="","",IFERROR(SUMIF('Line Items'!$A$5:$A$104,A97,'Line Items'!$I$5:$I$104),""))</f>
        <v/>
      </c>
      <c r="K97" s="33">
        <f>IF(A97="","",IF(H97="Yes",IF(I97&lt;&gt;"",I97,Assumptions!$B$7),0))</f>
        <v/>
      </c>
      <c r="L97" s="57">
        <f>IF(OR(A97="",J97=""),"",IFERROR(J97*K97,""))</f>
        <v/>
      </c>
      <c r="M97" s="57">
        <f>IF(J97="","",IFERROR(J97+L97,""))</f>
        <v/>
      </c>
      <c r="N97" s="58" t="n"/>
      <c r="O97" s="57">
        <f>IF(M97="","",IFERROR(MAX(M97-IF(N97="",0,N97),0),""))</f>
        <v/>
      </c>
      <c r="P97" s="35">
        <f>IF(A97="","",IF(G97="Void","Void",IF(G97="Draft","Draft",IF(O97&lt;=0,"Paid",IF(F97&lt;Assumptions!$B$4,"Overdue","Open")))))</f>
        <v/>
      </c>
      <c r="Q97" s="13">
        <f>IF(P97="Overdue",IFERROR(MAX(Assumptions!$B$4-F97,0),""),"")</f>
        <v/>
      </c>
      <c r="R97" s="36">
        <f>IF(A97="","",IF(COUNTIF($A$5:$A$104,A97)&gt;1,"Check duplicate invoice #",IF(G97="","Check stage",IF(H97="","Check taxable choice",IF(AND(G97&lt;&gt;"Void",J97=0),"Check line items",IF(N97&gt;M97,"Check amount paid",IF(Q97&gt;Assumptions!$B$8,"Review long overdue","")))))))</f>
        <v/>
      </c>
    </row>
    <row r="98">
      <c r="A98" s="27" t="n"/>
      <c r="B98" s="28" t="n"/>
      <c r="C98" s="28" t="n"/>
      <c r="D98" s="56" t="n"/>
      <c r="E98" s="30" t="n"/>
      <c r="F98" s="54">
        <f>IF(D98="","",D98+IF(E98="",Assumptions!$B$6,E98))</f>
        <v/>
      </c>
      <c r="G98" s="27" t="n"/>
      <c r="H98" s="27" t="n"/>
      <c r="I98" s="31" t="n"/>
      <c r="J98" s="59">
        <f>IF(A98="","",IFERROR(SUMIF('Line Items'!$A$5:$A$104,A98,'Line Items'!$I$5:$I$104),""))</f>
        <v/>
      </c>
      <c r="K98" s="38">
        <f>IF(A98="","",IF(H98="Yes",IF(I98&lt;&gt;"",I98,Assumptions!$B$7),0))</f>
        <v/>
      </c>
      <c r="L98" s="59">
        <f>IF(OR(A98="",J98=""),"",IFERROR(J98*K98,""))</f>
        <v/>
      </c>
      <c r="M98" s="59">
        <f>IF(J98="","",IFERROR(J98+L98,""))</f>
        <v/>
      </c>
      <c r="N98" s="58" t="n"/>
      <c r="O98" s="59">
        <f>IF(M98="","",IFERROR(MAX(M98-IF(N98="",0,N98),0),""))</f>
        <v/>
      </c>
      <c r="P98" s="39">
        <f>IF(A98="","",IF(G98="Void","Void",IF(G98="Draft","Draft",IF(O98&lt;=0,"Paid",IF(F98&lt;Assumptions!$B$4,"Overdue","Open")))))</f>
        <v/>
      </c>
      <c r="Q98" s="10">
        <f>IF(P98="Overdue",IFERROR(MAX(Assumptions!$B$4-F98,0),""),"")</f>
        <v/>
      </c>
      <c r="R98" s="16">
        <f>IF(A98="","",IF(COUNTIF($A$5:$A$104,A98)&gt;1,"Check duplicate invoice #",IF(G98="","Check stage",IF(H98="","Check taxable choice",IF(AND(G98&lt;&gt;"Void",J98=0),"Check line items",IF(N98&gt;M98,"Check amount paid",IF(Q98&gt;Assumptions!$B$8,"Review long overdue","")))))))</f>
        <v/>
      </c>
    </row>
    <row r="99">
      <c r="A99" s="27" t="n"/>
      <c r="B99" s="28" t="n"/>
      <c r="C99" s="28" t="n"/>
      <c r="D99" s="56" t="n"/>
      <c r="E99" s="30" t="n"/>
      <c r="F99" s="53">
        <f>IF(D99="","",D99+IF(E99="",Assumptions!$B$6,E99))</f>
        <v/>
      </c>
      <c r="G99" s="27" t="n"/>
      <c r="H99" s="27" t="n"/>
      <c r="I99" s="31" t="n"/>
      <c r="J99" s="57">
        <f>IF(A99="","",IFERROR(SUMIF('Line Items'!$A$5:$A$104,A99,'Line Items'!$I$5:$I$104),""))</f>
        <v/>
      </c>
      <c r="K99" s="33">
        <f>IF(A99="","",IF(H99="Yes",IF(I99&lt;&gt;"",I99,Assumptions!$B$7),0))</f>
        <v/>
      </c>
      <c r="L99" s="57">
        <f>IF(OR(A99="",J99=""),"",IFERROR(J99*K99,""))</f>
        <v/>
      </c>
      <c r="M99" s="57">
        <f>IF(J99="","",IFERROR(J99+L99,""))</f>
        <v/>
      </c>
      <c r="N99" s="58" t="n"/>
      <c r="O99" s="57">
        <f>IF(M99="","",IFERROR(MAX(M99-IF(N99="",0,N99),0),""))</f>
        <v/>
      </c>
      <c r="P99" s="35">
        <f>IF(A99="","",IF(G99="Void","Void",IF(G99="Draft","Draft",IF(O99&lt;=0,"Paid",IF(F99&lt;Assumptions!$B$4,"Overdue","Open")))))</f>
        <v/>
      </c>
      <c r="Q99" s="13">
        <f>IF(P99="Overdue",IFERROR(MAX(Assumptions!$B$4-F99,0),""),"")</f>
        <v/>
      </c>
      <c r="R99" s="36">
        <f>IF(A99="","",IF(COUNTIF($A$5:$A$104,A99)&gt;1,"Check duplicate invoice #",IF(G99="","Check stage",IF(H99="","Check taxable choice",IF(AND(G99&lt;&gt;"Void",J99=0),"Check line items",IF(N99&gt;M99,"Check amount paid",IF(Q99&gt;Assumptions!$B$8,"Review long overdue","")))))))</f>
        <v/>
      </c>
    </row>
    <row r="100">
      <c r="A100" s="27" t="n"/>
      <c r="B100" s="28" t="n"/>
      <c r="C100" s="28" t="n"/>
      <c r="D100" s="56" t="n"/>
      <c r="E100" s="30" t="n"/>
      <c r="F100" s="54">
        <f>IF(D100="","",D100+IF(E100="",Assumptions!$B$6,E100))</f>
        <v/>
      </c>
      <c r="G100" s="27" t="n"/>
      <c r="H100" s="27" t="n"/>
      <c r="I100" s="31" t="n"/>
      <c r="J100" s="59">
        <f>IF(A100="","",IFERROR(SUMIF('Line Items'!$A$5:$A$104,A100,'Line Items'!$I$5:$I$104),""))</f>
        <v/>
      </c>
      <c r="K100" s="38">
        <f>IF(A100="","",IF(H100="Yes",IF(I100&lt;&gt;"",I100,Assumptions!$B$7),0))</f>
        <v/>
      </c>
      <c r="L100" s="59">
        <f>IF(OR(A100="",J100=""),"",IFERROR(J100*K100,""))</f>
        <v/>
      </c>
      <c r="M100" s="59">
        <f>IF(J100="","",IFERROR(J100+L100,""))</f>
        <v/>
      </c>
      <c r="N100" s="58" t="n"/>
      <c r="O100" s="59">
        <f>IF(M100="","",IFERROR(MAX(M100-IF(N100="",0,N100),0),""))</f>
        <v/>
      </c>
      <c r="P100" s="39">
        <f>IF(A100="","",IF(G100="Void","Void",IF(G100="Draft","Draft",IF(O100&lt;=0,"Paid",IF(F100&lt;Assumptions!$B$4,"Overdue","Open")))))</f>
        <v/>
      </c>
      <c r="Q100" s="10">
        <f>IF(P100="Overdue",IFERROR(MAX(Assumptions!$B$4-F100,0),""),"")</f>
        <v/>
      </c>
      <c r="R100" s="16">
        <f>IF(A100="","",IF(COUNTIF($A$5:$A$104,A100)&gt;1,"Check duplicate invoice #",IF(G100="","Check stage",IF(H100="","Check taxable choice",IF(AND(G100&lt;&gt;"Void",J100=0),"Check line items",IF(N100&gt;M100,"Check amount paid",IF(Q100&gt;Assumptions!$B$8,"Review long overdue","")))))))</f>
        <v/>
      </c>
    </row>
    <row r="101">
      <c r="A101" s="27" t="n"/>
      <c r="B101" s="28" t="n"/>
      <c r="C101" s="28" t="n"/>
      <c r="D101" s="56" t="n"/>
      <c r="E101" s="30" t="n"/>
      <c r="F101" s="53">
        <f>IF(D101="","",D101+IF(E101="",Assumptions!$B$6,E101))</f>
        <v/>
      </c>
      <c r="G101" s="27" t="n"/>
      <c r="H101" s="27" t="n"/>
      <c r="I101" s="31" t="n"/>
      <c r="J101" s="57">
        <f>IF(A101="","",IFERROR(SUMIF('Line Items'!$A$5:$A$104,A101,'Line Items'!$I$5:$I$104),""))</f>
        <v/>
      </c>
      <c r="K101" s="33">
        <f>IF(A101="","",IF(H101="Yes",IF(I101&lt;&gt;"",I101,Assumptions!$B$7),0))</f>
        <v/>
      </c>
      <c r="L101" s="57">
        <f>IF(OR(A101="",J101=""),"",IFERROR(J101*K101,""))</f>
        <v/>
      </c>
      <c r="M101" s="57">
        <f>IF(J101="","",IFERROR(J101+L101,""))</f>
        <v/>
      </c>
      <c r="N101" s="58" t="n"/>
      <c r="O101" s="57">
        <f>IF(M101="","",IFERROR(MAX(M101-IF(N101="",0,N101),0),""))</f>
        <v/>
      </c>
      <c r="P101" s="35">
        <f>IF(A101="","",IF(G101="Void","Void",IF(G101="Draft","Draft",IF(O101&lt;=0,"Paid",IF(F101&lt;Assumptions!$B$4,"Overdue","Open")))))</f>
        <v/>
      </c>
      <c r="Q101" s="13">
        <f>IF(P101="Overdue",IFERROR(MAX(Assumptions!$B$4-F101,0),""),"")</f>
        <v/>
      </c>
      <c r="R101" s="36">
        <f>IF(A101="","",IF(COUNTIF($A$5:$A$104,A101)&gt;1,"Check duplicate invoice #",IF(G101="","Check stage",IF(H101="","Check taxable choice",IF(AND(G101&lt;&gt;"Void",J101=0),"Check line items",IF(N101&gt;M101,"Check amount paid",IF(Q101&gt;Assumptions!$B$8,"Review long overdue","")))))))</f>
        <v/>
      </c>
    </row>
    <row r="102">
      <c r="A102" s="27" t="n"/>
      <c r="B102" s="28" t="n"/>
      <c r="C102" s="28" t="n"/>
      <c r="D102" s="56" t="n"/>
      <c r="E102" s="30" t="n"/>
      <c r="F102" s="54">
        <f>IF(D102="","",D102+IF(E102="",Assumptions!$B$6,E102))</f>
        <v/>
      </c>
      <c r="G102" s="27" t="n"/>
      <c r="H102" s="27" t="n"/>
      <c r="I102" s="31" t="n"/>
      <c r="J102" s="59">
        <f>IF(A102="","",IFERROR(SUMIF('Line Items'!$A$5:$A$104,A102,'Line Items'!$I$5:$I$104),""))</f>
        <v/>
      </c>
      <c r="K102" s="38">
        <f>IF(A102="","",IF(H102="Yes",IF(I102&lt;&gt;"",I102,Assumptions!$B$7),0))</f>
        <v/>
      </c>
      <c r="L102" s="59">
        <f>IF(OR(A102="",J102=""),"",IFERROR(J102*K102,""))</f>
        <v/>
      </c>
      <c r="M102" s="59">
        <f>IF(J102="","",IFERROR(J102+L102,""))</f>
        <v/>
      </c>
      <c r="N102" s="58" t="n"/>
      <c r="O102" s="59">
        <f>IF(M102="","",IFERROR(MAX(M102-IF(N102="",0,N102),0),""))</f>
        <v/>
      </c>
      <c r="P102" s="39">
        <f>IF(A102="","",IF(G102="Void","Void",IF(G102="Draft","Draft",IF(O102&lt;=0,"Paid",IF(F102&lt;Assumptions!$B$4,"Overdue","Open")))))</f>
        <v/>
      </c>
      <c r="Q102" s="10">
        <f>IF(P102="Overdue",IFERROR(MAX(Assumptions!$B$4-F102,0),""),"")</f>
        <v/>
      </c>
      <c r="R102" s="16">
        <f>IF(A102="","",IF(COUNTIF($A$5:$A$104,A102)&gt;1,"Check duplicate invoice #",IF(G102="","Check stage",IF(H102="","Check taxable choice",IF(AND(G102&lt;&gt;"Void",J102=0),"Check line items",IF(N102&gt;M102,"Check amount paid",IF(Q102&gt;Assumptions!$B$8,"Review long overdue","")))))))</f>
        <v/>
      </c>
    </row>
    <row r="103">
      <c r="A103" s="27" t="n"/>
      <c r="B103" s="28" t="n"/>
      <c r="C103" s="28" t="n"/>
      <c r="D103" s="56" t="n"/>
      <c r="E103" s="30" t="n"/>
      <c r="F103" s="53">
        <f>IF(D103="","",D103+IF(E103="",Assumptions!$B$6,E103))</f>
        <v/>
      </c>
      <c r="G103" s="27" t="n"/>
      <c r="H103" s="27" t="n"/>
      <c r="I103" s="31" t="n"/>
      <c r="J103" s="57">
        <f>IF(A103="","",IFERROR(SUMIF('Line Items'!$A$5:$A$104,A103,'Line Items'!$I$5:$I$104),""))</f>
        <v/>
      </c>
      <c r="K103" s="33">
        <f>IF(A103="","",IF(H103="Yes",IF(I103&lt;&gt;"",I103,Assumptions!$B$7),0))</f>
        <v/>
      </c>
      <c r="L103" s="57">
        <f>IF(OR(A103="",J103=""),"",IFERROR(J103*K103,""))</f>
        <v/>
      </c>
      <c r="M103" s="57">
        <f>IF(J103="","",IFERROR(J103+L103,""))</f>
        <v/>
      </c>
      <c r="N103" s="58" t="n"/>
      <c r="O103" s="57">
        <f>IF(M103="","",IFERROR(MAX(M103-IF(N103="",0,N103),0),""))</f>
        <v/>
      </c>
      <c r="P103" s="35">
        <f>IF(A103="","",IF(G103="Void","Void",IF(G103="Draft","Draft",IF(O103&lt;=0,"Paid",IF(F103&lt;Assumptions!$B$4,"Overdue","Open")))))</f>
        <v/>
      </c>
      <c r="Q103" s="13">
        <f>IF(P103="Overdue",IFERROR(MAX(Assumptions!$B$4-F103,0),""),"")</f>
        <v/>
      </c>
      <c r="R103" s="36">
        <f>IF(A103="","",IF(COUNTIF($A$5:$A$104,A103)&gt;1,"Check duplicate invoice #",IF(G103="","Check stage",IF(H103="","Check taxable choice",IF(AND(G103&lt;&gt;"Void",J103=0),"Check line items",IF(N103&gt;M103,"Check amount paid",IF(Q103&gt;Assumptions!$B$8,"Review long overdue","")))))))</f>
        <v/>
      </c>
    </row>
    <row r="104">
      <c r="A104" s="27" t="n"/>
      <c r="B104" s="28" t="n"/>
      <c r="C104" s="28" t="n"/>
      <c r="D104" s="56" t="n"/>
      <c r="E104" s="30" t="n"/>
      <c r="F104" s="54">
        <f>IF(D104="","",D104+IF(E104="",Assumptions!$B$6,E104))</f>
        <v/>
      </c>
      <c r="G104" s="27" t="n"/>
      <c r="H104" s="27" t="n"/>
      <c r="I104" s="31" t="n"/>
      <c r="J104" s="59">
        <f>IF(A104="","",IFERROR(SUMIF('Line Items'!$A$5:$A$104,A104,'Line Items'!$I$5:$I$104),""))</f>
        <v/>
      </c>
      <c r="K104" s="38">
        <f>IF(A104="","",IF(H104="Yes",IF(I104&lt;&gt;"",I104,Assumptions!$B$7),0))</f>
        <v/>
      </c>
      <c r="L104" s="59">
        <f>IF(OR(A104="",J104=""),"",IFERROR(J104*K104,""))</f>
        <v/>
      </c>
      <c r="M104" s="59">
        <f>IF(J104="","",IFERROR(J104+L104,""))</f>
        <v/>
      </c>
      <c r="N104" s="58" t="n"/>
      <c r="O104" s="59">
        <f>IF(M104="","",IFERROR(MAX(M104-IF(N104="",0,N104),0),""))</f>
        <v/>
      </c>
      <c r="P104" s="39">
        <f>IF(A104="","",IF(G104="Void","Void",IF(G104="Draft","Draft",IF(O104&lt;=0,"Paid",IF(F104&lt;Assumptions!$B$4,"Overdue","Open")))))</f>
        <v/>
      </c>
      <c r="Q104" s="10">
        <f>IF(P104="Overdue",IFERROR(MAX(Assumptions!$B$4-F104,0),""),"")</f>
        <v/>
      </c>
      <c r="R104" s="16">
        <f>IF(A104="","",IF(COUNTIF($A$5:$A$104,A104)&gt;1,"Check duplicate invoice #",IF(G104="","Check stage",IF(H104="","Check taxable choice",IF(AND(G104&lt;&gt;"Void",J104=0),"Check line items",IF(N104&gt;M104,"Check amount paid",IF(Q104&gt;Assumptions!$B$8,"Review long overdue","")))))))</f>
        <v/>
      </c>
    </row>
  </sheetData>
  <autoFilter ref="A4:R104"/>
  <mergeCells count="1">
    <mergeCell ref="A1:R1"/>
  </mergeCells>
  <conditionalFormatting sqref="P5:P104">
    <cfRule type="expression" priority="1" dxfId="0">
      <formula>$P5="Paid"</formula>
    </cfRule>
    <cfRule type="expression" priority="2" dxfId="1">
      <formula>$P5="Overdue"</formula>
    </cfRule>
  </conditionalFormatting>
  <conditionalFormatting sqref="R5:R104">
    <cfRule type="expression" priority="3" dxfId="1">
      <formula>$R5&lt;&gt;""</formula>
    </cfRule>
  </conditionalFormatting>
  <conditionalFormatting sqref="N5:N104">
    <cfRule type="expression" priority="4" dxfId="1">
      <formula>AND($N5&lt;&gt;"",$M5&lt;&gt;"",$N5&gt;$M5)</formula>
    </cfRule>
  </conditionalFormatting>
  <dataValidations count="6">
    <dataValidation sqref="D5:D104" showDropDown="0" showInputMessage="1" showErrorMessage="1" allowBlank="0" errorTitle="Check the date" error="Enter a date within the prepared planning range." promptTitle="Date entry" prompt="Use an MM/DD/YYYY date." type="date" operator="between">
      <formula1>DATE(2021,1,1)</formula1>
      <formula2>DATE(2031,12,31)</formula2>
    </dataValidation>
    <dataValidation sqref="E5:E104" showDropDown="0" showInputMessage="0" showErrorMessage="1" allowBlank="0" errorTitle="Check the terms override" error="Enter a whole number from 0 through 365." type="whole" operator="between">
      <formula1>0</formula1>
      <formula2>365</formula2>
    </dataValidation>
    <dataValidation sqref="G5:G104" showDropDown="0" showInputMessage="0" showErrorMessage="1" allowBlank="0" errorTitle="Check the invoice stage" error="Select Draft, Sent, or Void." type="list">
      <formula1>"Draft,Sent,Void"</formula1>
    </dataValidation>
    <dataValidation sqref="H5:H104" showDropDown="0" showInputMessage="0" showErrorMessage="1" allowBlank="0" errorTitle="Check the taxable choice" error="Select Yes or No." type="list">
      <formula1>"Yes,No"</formula1>
    </dataValidation>
    <dataValidation sqref="I5:I104" showDropDown="0" showInputMessage="0" showErrorMessage="1" allowBlank="0" errorTitle="Check the tax rate override" error="Enter a decimal rate from 0 through 1." type="decimal" operator="between">
      <formula1>0</formula1>
      <formula2>1</formula2>
    </dataValidation>
    <dataValidation sqref="N5:N104" showDropDown="0" showInputMessage="0" showErrorMessage="1" allowBlank="0" errorTitle="Check the payment amount" error="Enter a nonnegative dollar amount." type="decimal" operator="between">
      <formula1>0</formula1>
      <formula2>1000000000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104"/>
  <sheetViews>
    <sheetView showGridLines="0"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24" customWidth="1" min="3" max="3"/>
    <col width="34" customWidth="1" min="4" max="4"/>
    <col width="12" customWidth="1" min="5" max="5"/>
    <col width="15" customWidth="1" min="6" max="6"/>
    <col width="14" customWidth="1" min="7" max="7"/>
    <col width="14" customWidth="1" min="8" max="8"/>
    <col width="15" customWidth="1" min="9" max="9"/>
    <col width="9" customWidth="1" min="10" max="10"/>
    <col width="22" customWidth="1" min="11" max="11"/>
    <col width="22" customWidth="1" min="12" max="12"/>
  </cols>
  <sheetData>
    <row r="1" ht="28" customHeight="1">
      <c r="A1" s="1" t="inlineStr">
        <is>
          <t>Invoice Line Items</t>
        </is>
      </c>
      <c r="B1" s="45" t="n"/>
      <c r="C1" s="45" t="n"/>
      <c r="D1" s="45" t="n"/>
      <c r="E1" s="45" t="n"/>
      <c r="F1" s="45" t="n"/>
      <c r="G1" s="45" t="n"/>
      <c r="H1" s="45" t="n"/>
      <c r="I1" s="45" t="n"/>
      <c r="J1" s="45" t="n"/>
      <c r="K1" s="45" t="n"/>
      <c r="L1" s="46" t="n"/>
    </row>
    <row r="2" ht="28" customHeight="1">
      <c r="A2" s="26" t="inlineStr">
        <is>
          <t>Enter one row per billed service. Default units and rates come from Assumptions unless a rate override is entered.</t>
        </is>
      </c>
    </row>
    <row r="3"/>
    <row r="4" ht="30" customHeight="1">
      <c r="A4" s="8" t="inlineStr">
        <is>
          <t>Invoice #</t>
        </is>
      </c>
      <c r="B4" s="8" t="inlineStr">
        <is>
          <t>Service Date</t>
        </is>
      </c>
      <c r="C4" s="8" t="inlineStr">
        <is>
          <t>Service</t>
        </is>
      </c>
      <c r="D4" s="8" t="inlineStr">
        <is>
          <t>Description</t>
        </is>
      </c>
      <c r="E4" s="8" t="inlineStr">
        <is>
          <t>Quantity</t>
        </is>
      </c>
      <c r="F4" s="8" t="inlineStr">
        <is>
          <t>Unit</t>
        </is>
      </c>
      <c r="G4" s="8" t="inlineStr">
        <is>
          <t>Rate Override</t>
        </is>
      </c>
      <c r="H4" s="8" t="inlineStr">
        <is>
          <t>Applied Rate</t>
        </is>
      </c>
      <c r="I4" s="8" t="inlineStr">
        <is>
          <t>Line Amount</t>
        </is>
      </c>
      <c r="J4" s="8" t="inlineStr">
        <is>
          <t>Line #</t>
        </is>
      </c>
      <c r="K4" s="8" t="inlineStr">
        <is>
          <t>Lookup Key</t>
        </is>
      </c>
      <c r="L4" s="8" t="inlineStr">
        <is>
          <t>Review Flag</t>
        </is>
      </c>
    </row>
    <row r="5">
      <c r="A5" s="27" t="inlineStr">
        <is>
          <t>LFI-26001</t>
        </is>
      </c>
      <c r="B5" s="56" t="n">
        <v>46233</v>
      </c>
      <c r="C5" s="28" t="inlineStr">
        <is>
          <t>Routine mowing</t>
        </is>
      </c>
      <c r="D5" s="17" t="inlineStr">
        <is>
          <t>Routine lawn service</t>
        </is>
      </c>
      <c r="E5" s="40" t="n">
        <v>1.5</v>
      </c>
      <c r="F5" s="35">
        <f>IF(C5="","",IFERROR(VLOOKUP(C5,Assumptions!$A$11:$C$110,2,FALSE),"Check service"))</f>
        <v/>
      </c>
      <c r="G5" s="58" t="n"/>
      <c r="H5" s="57">
        <f>IF(C5="","",IF(G5&lt;&gt;"",G5,IFERROR(VLOOKUP(C5,Assumptions!$A$11:$C$110,3,FALSE),""))</f>
        <v/>
      </c>
      <c r="I5" s="57">
        <f>IF(OR(A5="",E5="",H5=""),"",IFERROR(E5*H5,""))</f>
        <v/>
      </c>
      <c r="J5" s="13">
        <f>IF(A5="","",COUNTIF($A$5:A5,A5))</f>
        <v/>
      </c>
      <c r="K5" s="12">
        <f>IF(OR(A5="",J5=""),"",A5&amp;"|"&amp;J5)</f>
        <v/>
      </c>
      <c r="L5" s="36">
        <f>IF(A5="","",IF(COUNTIF(Invoices!$A$5:$A$104,A5)=0,"Check invoice #",IF(C5="","Check service",IF(E5="","Check quantity",IF(H5="","Check rate","")))))</f>
        <v/>
      </c>
    </row>
    <row r="6">
      <c r="A6" s="27" t="inlineStr">
        <is>
          <t>LFI-26001</t>
        </is>
      </c>
      <c r="B6" s="56" t="n">
        <v>46234</v>
      </c>
      <c r="C6" s="28" t="inlineStr">
        <is>
          <t>Bed edging</t>
        </is>
      </c>
      <c r="D6" s="17" t="inlineStr">
        <is>
          <t>Courtyard bed edges</t>
        </is>
      </c>
      <c r="E6" s="40" t="n">
        <v>350</v>
      </c>
      <c r="F6" s="39">
        <f>IF(C6="","",IFERROR(VLOOKUP(C6,Assumptions!$A$11:$C$110,2,FALSE),"Check service"))</f>
        <v/>
      </c>
      <c r="G6" s="58" t="n"/>
      <c r="H6" s="59">
        <f>IF(C6="","",IF(G6&lt;&gt;"",G6,IFERROR(VLOOKUP(C6,Assumptions!$A$11:$C$110,3,FALSE),""))</f>
        <v/>
      </c>
      <c r="I6" s="59">
        <f>IF(OR(A6="",E6="",H6=""),"",IFERROR(E6*H6,""))</f>
        <v/>
      </c>
      <c r="J6" s="10">
        <f>IF(A6="","",COUNTIF($A$5:A6,A6))</f>
        <v/>
      </c>
      <c r="K6" s="9">
        <f>IF(OR(A6="",J6=""),"",A6&amp;"|"&amp;J6)</f>
        <v/>
      </c>
      <c r="L6" s="16">
        <f>IF(A6="","",IF(COUNTIF(Invoices!$A$5:$A$104,A6)=0,"Check invoice #",IF(C6="","Check service",IF(E6="","Check quantity",IF(H6="","Check rate","")))))</f>
        <v/>
      </c>
    </row>
    <row r="7">
      <c r="A7" s="27" t="inlineStr">
        <is>
          <t>LFI-26002</t>
        </is>
      </c>
      <c r="B7" s="56" t="n">
        <v>46237</v>
      </c>
      <c r="C7" s="28" t="inlineStr">
        <is>
          <t>Mulch installation</t>
        </is>
      </c>
      <c r="D7" s="17" t="inlineStr">
        <is>
          <t>Decorative bed refresh</t>
        </is>
      </c>
      <c r="E7" s="40" t="n">
        <v>5</v>
      </c>
      <c r="F7" s="35">
        <f>IF(C7="","",IFERROR(VLOOKUP(C7,Assumptions!$A$11:$C$110,2,FALSE),"Check service"))</f>
        <v/>
      </c>
      <c r="G7" s="58" t="n"/>
      <c r="H7" s="57">
        <f>IF(C7="","",IF(G7&lt;&gt;"",G7,IFERROR(VLOOKUP(C7,Assumptions!$A$11:$C$110,3,FALSE),""))</f>
        <v/>
      </c>
      <c r="I7" s="57">
        <f>IF(OR(A7="",E7="",H7=""),"",IFERROR(E7*H7,""))</f>
        <v/>
      </c>
      <c r="J7" s="13">
        <f>IF(A7="","",COUNTIF($A$5:A7,A7))</f>
        <v/>
      </c>
      <c r="K7" s="12">
        <f>IF(OR(A7="",J7=""),"",A7&amp;"|"&amp;J7)</f>
        <v/>
      </c>
      <c r="L7" s="36">
        <f>IF(A7="","",IF(COUNTIF(Invoices!$A$5:$A$104,A7)=0,"Check invoice #",IF(C7="","Check service",IF(E7="","Check quantity",IF(H7="","Check rate","")))))</f>
        <v/>
      </c>
    </row>
    <row r="8">
      <c r="A8" s="27" t="inlineStr">
        <is>
          <t>LFI-26002</t>
        </is>
      </c>
      <c r="B8" s="56" t="n">
        <v>46238</v>
      </c>
      <c r="C8" s="28" t="inlineStr">
        <is>
          <t>Shrub pruning</t>
        </is>
      </c>
      <c r="D8" s="17" t="inlineStr">
        <is>
          <t>Entry shrubs</t>
        </is>
      </c>
      <c r="E8" s="40" t="n">
        <v>2</v>
      </c>
      <c r="F8" s="39">
        <f>IF(C8="","",IFERROR(VLOOKUP(C8,Assumptions!$A$11:$C$110,2,FALSE),"Check service"))</f>
        <v/>
      </c>
      <c r="G8" s="58" t="n"/>
      <c r="H8" s="59">
        <f>IF(C8="","",IF(G8&lt;&gt;"",G8,IFERROR(VLOOKUP(C8,Assumptions!$A$11:$C$110,3,FALSE),""))</f>
        <v/>
      </c>
      <c r="I8" s="59">
        <f>IF(OR(A8="",E8="",H8=""),"",IFERROR(E8*H8,""))</f>
        <v/>
      </c>
      <c r="J8" s="10">
        <f>IF(A8="","",COUNTIF($A$5:A8,A8))</f>
        <v/>
      </c>
      <c r="K8" s="9">
        <f>IF(OR(A8="",J8=""),"",A8&amp;"|"&amp;J8)</f>
        <v/>
      </c>
      <c r="L8" s="16">
        <f>IF(A8="","",IF(COUNTIF(Invoices!$A$5:$A$104,A8)=0,"Check invoice #",IF(C8="","Check service",IF(E8="","Check quantity",IF(H8="","Check rate","")))))</f>
        <v/>
      </c>
    </row>
    <row r="9">
      <c r="A9" s="27" t="inlineStr">
        <is>
          <t>LFI-26003</t>
        </is>
      </c>
      <c r="B9" s="56" t="n">
        <v>46260</v>
      </c>
      <c r="C9" s="28" t="inlineStr">
        <is>
          <t>Leaf cleanup</t>
        </is>
      </c>
      <c r="D9" s="17" t="inlineStr">
        <is>
          <t>Reading garden cleanup</t>
        </is>
      </c>
      <c r="E9" s="40" t="n">
        <v>4</v>
      </c>
      <c r="F9" s="35">
        <f>IF(C9="","",IFERROR(VLOOKUP(C9,Assumptions!$A$11:$C$110,2,FALSE),"Check service"))</f>
        <v/>
      </c>
      <c r="G9" s="58" t="n"/>
      <c r="H9" s="57">
        <f>IF(C9="","",IF(G9&lt;&gt;"",G9,IFERROR(VLOOKUP(C9,Assumptions!$A$11:$C$110,3,FALSE),""))</f>
        <v/>
      </c>
      <c r="I9" s="57">
        <f>IF(OR(A9="",E9="",H9=""),"",IFERROR(E9*H9,""))</f>
        <v/>
      </c>
      <c r="J9" s="13">
        <f>IF(A9="","",COUNTIF($A$5:A9,A9))</f>
        <v/>
      </c>
      <c r="K9" s="12">
        <f>IF(OR(A9="",J9=""),"",A9&amp;"|"&amp;J9)</f>
        <v/>
      </c>
      <c r="L9" s="36">
        <f>IF(A9="","",IF(COUNTIF(Invoices!$A$5:$A$104,A9)=0,"Check invoice #",IF(C9="","Check service",IF(E9="","Check quantity",IF(H9="","Check rate","")))))</f>
        <v/>
      </c>
    </row>
    <row r="10">
      <c r="A10" s="27" t="inlineStr">
        <is>
          <t>LFI-26004</t>
        </is>
      </c>
      <c r="B10" s="56" t="n">
        <v>46265</v>
      </c>
      <c r="C10" s="28" t="inlineStr">
        <is>
          <t>Irrigation inspection</t>
        </is>
      </c>
      <c r="D10" s="17" t="inlineStr">
        <is>
          <t>Administrative inspection visit</t>
        </is>
      </c>
      <c r="E10" s="40" t="n">
        <v>1.5</v>
      </c>
      <c r="F10" s="39">
        <f>IF(C10="","",IFERROR(VLOOKUP(C10,Assumptions!$A$11:$C$110,2,FALSE),"Check service"))</f>
        <v/>
      </c>
      <c r="G10" s="58" t="n"/>
      <c r="H10" s="59">
        <f>IF(C10="","",IF(G10&lt;&gt;"",G10,IFERROR(VLOOKUP(C10,Assumptions!$A$11:$C$110,3,FALSE),""))</f>
        <v/>
      </c>
      <c r="I10" s="59">
        <f>IF(OR(A10="",E10="",H10=""),"",IFERROR(E10*H10,""))</f>
        <v/>
      </c>
      <c r="J10" s="10">
        <f>IF(A10="","",COUNTIF($A$5:A10,A10))</f>
        <v/>
      </c>
      <c r="K10" s="9">
        <f>IF(OR(A10="",J10=""),"",A10&amp;"|"&amp;J10)</f>
        <v/>
      </c>
      <c r="L10" s="16">
        <f>IF(A10="","",IF(COUNTIF(Invoices!$A$5:$A$104,A10)=0,"Check invoice #",IF(C10="","Check service",IF(E10="","Check quantity",IF(H10="","Check rate","")))))</f>
        <v/>
      </c>
    </row>
    <row r="11">
      <c r="A11" s="27" t="inlineStr">
        <is>
          <t>LFI-26005</t>
        </is>
      </c>
      <c r="B11" s="56" t="n">
        <v>46210</v>
      </c>
      <c r="C11" s="28" t="inlineStr">
        <is>
          <t>Sod installation</t>
        </is>
      </c>
      <c r="D11" s="17" t="inlineStr">
        <is>
          <t>Market lawn repair area</t>
        </is>
      </c>
      <c r="E11" s="40" t="n">
        <v>1200</v>
      </c>
      <c r="F11" s="35">
        <f>IF(C11="","",IFERROR(VLOOKUP(C11,Assumptions!$A$11:$C$110,2,FALSE),"Check service"))</f>
        <v/>
      </c>
      <c r="G11" s="58" t="n"/>
      <c r="H11" s="57">
        <f>IF(C11="","",IF(G11&lt;&gt;"",G11,IFERROR(VLOOKUP(C11,Assumptions!$A$11:$C$110,3,FALSE),""))</f>
        <v/>
      </c>
      <c r="I11" s="57">
        <f>IF(OR(A11="",E11="",H11=""),"",IFERROR(E11*H11,""))</f>
        <v/>
      </c>
      <c r="J11" s="13">
        <f>IF(A11="","",COUNTIF($A$5:A11,A11))</f>
        <v/>
      </c>
      <c r="K11" s="12">
        <f>IF(OR(A11="",J11=""),"",A11&amp;"|"&amp;J11)</f>
        <v/>
      </c>
      <c r="L11" s="36">
        <f>IF(A11="","",IF(COUNTIF(Invoices!$A$5:$A$104,A11)=0,"Check invoice #",IF(C11="","Check service",IF(E11="","Check quantity",IF(H11="","Check rate","")))))</f>
        <v/>
      </c>
    </row>
    <row r="12">
      <c r="A12" s="27" t="inlineStr">
        <is>
          <t>LFI-26005</t>
        </is>
      </c>
      <c r="B12" s="56" t="n">
        <v>46211</v>
      </c>
      <c r="C12" s="28" t="inlineStr">
        <is>
          <t>Debris hauling</t>
        </is>
      </c>
      <c r="D12" s="17" t="inlineStr">
        <is>
          <t>Installation debris loads</t>
        </is>
      </c>
      <c r="E12" s="40" t="n">
        <v>2</v>
      </c>
      <c r="F12" s="39">
        <f>IF(C12="","",IFERROR(VLOOKUP(C12,Assumptions!$A$11:$C$110,2,FALSE),"Check service"))</f>
        <v/>
      </c>
      <c r="G12" s="58" t="n"/>
      <c r="H12" s="59">
        <f>IF(C12="","",IF(G12&lt;&gt;"",G12,IFERROR(VLOOKUP(C12,Assumptions!$A$11:$C$110,3,FALSE),""))</f>
        <v/>
      </c>
      <c r="I12" s="59">
        <f>IF(OR(A12="",E12="",H12=""),"",IFERROR(E12*H12,""))</f>
        <v/>
      </c>
      <c r="J12" s="10">
        <f>IF(A12="","",COUNTIF($A$5:A12,A12))</f>
        <v/>
      </c>
      <c r="K12" s="9">
        <f>IF(OR(A12="",J12=""),"",A12&amp;"|"&amp;J12)</f>
        <v/>
      </c>
      <c r="L12" s="16">
        <f>IF(A12="","",IF(COUNTIF(Invoices!$A$5:$A$104,A12)=0,"Check invoice #",IF(C12="","Check service",IF(E12="","Check quantity",IF(H12="","Check rate","")))))</f>
        <v/>
      </c>
    </row>
    <row r="13">
      <c r="A13" s="27" t="inlineStr">
        <is>
          <t>LFI-26006</t>
        </is>
      </c>
      <c r="B13" s="56" t="n">
        <v>46247</v>
      </c>
      <c r="C13" s="28" t="inlineStr">
        <is>
          <t>Routine mowing</t>
        </is>
      </c>
      <c r="D13" s="17" t="inlineStr">
        <is>
          <t>Terrace lawn service</t>
        </is>
      </c>
      <c r="E13" s="40" t="n">
        <v>2</v>
      </c>
      <c r="F13" s="35">
        <f>IF(C13="","",IFERROR(VLOOKUP(C13,Assumptions!$A$11:$C$110,2,FALSE),"Check service"))</f>
        <v/>
      </c>
      <c r="G13" s="58" t="n">
        <v>100</v>
      </c>
      <c r="H13" s="57">
        <f>IF(C13="","",IF(G13&lt;&gt;"",G13,IFERROR(VLOOKUP(C13,Assumptions!$A$11:$C$110,3,FALSE),""))</f>
        <v/>
      </c>
      <c r="I13" s="57">
        <f>IF(OR(A13="",E13="",H13=""),"",IFERROR(E13*H13,""))</f>
        <v/>
      </c>
      <c r="J13" s="13">
        <f>IF(A13="","",COUNTIF($A$5:A13,A13))</f>
        <v/>
      </c>
      <c r="K13" s="12">
        <f>IF(OR(A13="",J13=""),"",A13&amp;"|"&amp;J13)</f>
        <v/>
      </c>
      <c r="L13" s="36">
        <f>IF(A13="","",IF(COUNTIF(Invoices!$A$5:$A$104,A13)=0,"Check invoice #",IF(C13="","Check service",IF(E13="","Check quantity",IF(H13="","Check rate","")))))</f>
        <v/>
      </c>
    </row>
    <row r="14">
      <c r="A14" s="27" t="inlineStr">
        <is>
          <t>LFI-26006</t>
        </is>
      </c>
      <c r="B14" s="56" t="n">
        <v>46248</v>
      </c>
      <c r="C14" s="28" t="inlineStr">
        <is>
          <t>Shrub pruning</t>
        </is>
      </c>
      <c r="D14" s="17" t="inlineStr">
        <is>
          <t>West terrace shrubs</t>
        </is>
      </c>
      <c r="E14" s="40" t="n">
        <v>3</v>
      </c>
      <c r="F14" s="39">
        <f>IF(C14="","",IFERROR(VLOOKUP(C14,Assumptions!$A$11:$C$110,2,FALSE),"Check service"))</f>
        <v/>
      </c>
      <c r="G14" s="58" t="n"/>
      <c r="H14" s="59">
        <f>IF(C14="","",IF(G14&lt;&gt;"",G14,IFERROR(VLOOKUP(C14,Assumptions!$A$11:$C$110,3,FALSE),""))</f>
        <v/>
      </c>
      <c r="I14" s="59">
        <f>IF(OR(A14="",E14="",H14=""),"",IFERROR(E14*H14,""))</f>
        <v/>
      </c>
      <c r="J14" s="10">
        <f>IF(A14="","",COUNTIF($A$5:A14,A14))</f>
        <v/>
      </c>
      <c r="K14" s="9">
        <f>IF(OR(A14="",J14=""),"",A14&amp;"|"&amp;J14)</f>
        <v/>
      </c>
      <c r="L14" s="16">
        <f>IF(A14="","",IF(COUNTIF(Invoices!$A$5:$A$104,A14)=0,"Check invoice #",IF(C14="","Check service",IF(E14="","Check quantity",IF(H14="","Check rate","")))))</f>
        <v/>
      </c>
    </row>
    <row r="15">
      <c r="A15" s="27" t="inlineStr">
        <is>
          <t>LFI-26007</t>
        </is>
      </c>
      <c r="B15" s="56" t="n">
        <v>46266</v>
      </c>
      <c r="C15" s="28" t="inlineStr">
        <is>
          <t>Bed edging</t>
        </is>
      </c>
      <c r="D15" s="17" t="inlineStr">
        <is>
          <t>Front planting beds</t>
        </is>
      </c>
      <c r="E15" s="40" t="n">
        <v>500</v>
      </c>
      <c r="F15" s="35">
        <f>IF(C15="","",IFERROR(VLOOKUP(C15,Assumptions!$A$11:$C$110,2,FALSE),"Check service"))</f>
        <v/>
      </c>
      <c r="G15" s="58" t="n"/>
      <c r="H15" s="57">
        <f>IF(C15="","",IF(G15&lt;&gt;"",G15,IFERROR(VLOOKUP(C15,Assumptions!$A$11:$C$110,3,FALSE),""))</f>
        <v/>
      </c>
      <c r="I15" s="57">
        <f>IF(OR(A15="",E15="",H15=""),"",IFERROR(E15*H15,""))</f>
        <v/>
      </c>
      <c r="J15" s="13">
        <f>IF(A15="","",COUNTIF($A$5:A15,A15))</f>
        <v/>
      </c>
      <c r="K15" s="12">
        <f>IF(OR(A15="",J15=""),"",A15&amp;"|"&amp;J15)</f>
        <v/>
      </c>
      <c r="L15" s="36">
        <f>IF(A15="","",IF(COUNTIF(Invoices!$A$5:$A$104,A15)=0,"Check invoice #",IF(C15="","Check service",IF(E15="","Check quantity",IF(H15="","Check rate","")))))</f>
        <v/>
      </c>
    </row>
    <row r="16">
      <c r="A16" s="27" t="inlineStr">
        <is>
          <t>LFI-26008</t>
        </is>
      </c>
      <c r="B16" s="56" t="n">
        <v>46253</v>
      </c>
      <c r="C16" s="28" t="inlineStr">
        <is>
          <t>Debris hauling</t>
        </is>
      </c>
      <c r="D16" s="17" t="inlineStr">
        <is>
          <t>Canceled service record</t>
        </is>
      </c>
      <c r="E16" s="40" t="n">
        <v>1</v>
      </c>
      <c r="F16" s="39">
        <f>IF(C16="","",IFERROR(VLOOKUP(C16,Assumptions!$A$11:$C$110,2,FALSE),"Check service"))</f>
        <v/>
      </c>
      <c r="G16" s="58" t="n"/>
      <c r="H16" s="59">
        <f>IF(C16="","",IF(G16&lt;&gt;"",G16,IFERROR(VLOOKUP(C16,Assumptions!$A$11:$C$110,3,FALSE),""))</f>
        <v/>
      </c>
      <c r="I16" s="59">
        <f>IF(OR(A16="",E16="",H16=""),"",IFERROR(E16*H16,""))</f>
        <v/>
      </c>
      <c r="J16" s="10">
        <f>IF(A16="","",COUNTIF($A$5:A16,A16))</f>
        <v/>
      </c>
      <c r="K16" s="9">
        <f>IF(OR(A16="",J16=""),"",A16&amp;"|"&amp;J16)</f>
        <v/>
      </c>
      <c r="L16" s="16">
        <f>IF(A16="","",IF(COUNTIF(Invoices!$A$5:$A$104,A16)=0,"Check invoice #",IF(C16="","Check service",IF(E16="","Check quantity",IF(H16="","Check rate","")))))</f>
        <v/>
      </c>
    </row>
    <row r="17">
      <c r="A17" s="27" t="n"/>
      <c r="B17" s="56" t="n"/>
      <c r="C17" s="28" t="n"/>
      <c r="D17" s="17" t="n"/>
      <c r="E17" s="40" t="n"/>
      <c r="F17" s="35">
        <f>IF(C17="","",IFERROR(VLOOKUP(C17,Assumptions!$A$11:$C$110,2,FALSE),"Check service"))</f>
        <v/>
      </c>
      <c r="G17" s="58" t="n"/>
      <c r="H17" s="57">
        <f>IF(C17="","",IF(G17&lt;&gt;"",G17,IFERROR(VLOOKUP(C17,Assumptions!$A$11:$C$110,3,FALSE),""))</f>
        <v/>
      </c>
      <c r="I17" s="57">
        <f>IF(OR(A17="",E17="",H17=""),"",IFERROR(E17*H17,""))</f>
        <v/>
      </c>
      <c r="J17" s="13">
        <f>IF(A17="","",COUNTIF($A$5:A17,A17))</f>
        <v/>
      </c>
      <c r="K17" s="12">
        <f>IF(OR(A17="",J17=""),"",A17&amp;"|"&amp;J17)</f>
        <v/>
      </c>
      <c r="L17" s="36">
        <f>IF(A17="","",IF(COUNTIF(Invoices!$A$5:$A$104,A17)=0,"Check invoice #",IF(C17="","Check service",IF(E17="","Check quantity",IF(H17="","Check rate","")))))</f>
        <v/>
      </c>
    </row>
    <row r="18">
      <c r="A18" s="27" t="n"/>
      <c r="B18" s="56" t="n"/>
      <c r="C18" s="28" t="n"/>
      <c r="D18" s="17" t="n"/>
      <c r="E18" s="40" t="n"/>
      <c r="F18" s="39">
        <f>IF(C18="","",IFERROR(VLOOKUP(C18,Assumptions!$A$11:$C$110,2,FALSE),"Check service"))</f>
        <v/>
      </c>
      <c r="G18" s="58" t="n"/>
      <c r="H18" s="59">
        <f>IF(C18="","",IF(G18&lt;&gt;"",G18,IFERROR(VLOOKUP(C18,Assumptions!$A$11:$C$110,3,FALSE),""))</f>
        <v/>
      </c>
      <c r="I18" s="59">
        <f>IF(OR(A18="",E18="",H18=""),"",IFERROR(E18*H18,""))</f>
        <v/>
      </c>
      <c r="J18" s="10">
        <f>IF(A18="","",COUNTIF($A$5:A18,A18))</f>
        <v/>
      </c>
      <c r="K18" s="9">
        <f>IF(OR(A18="",J18=""),"",A18&amp;"|"&amp;J18)</f>
        <v/>
      </c>
      <c r="L18" s="16">
        <f>IF(A18="","",IF(COUNTIF(Invoices!$A$5:$A$104,A18)=0,"Check invoice #",IF(C18="","Check service",IF(E18="","Check quantity",IF(H18="","Check rate","")))))</f>
        <v/>
      </c>
    </row>
    <row r="19">
      <c r="A19" s="27" t="n"/>
      <c r="B19" s="56" t="n"/>
      <c r="C19" s="28" t="n"/>
      <c r="D19" s="17" t="n"/>
      <c r="E19" s="40" t="n"/>
      <c r="F19" s="35">
        <f>IF(C19="","",IFERROR(VLOOKUP(C19,Assumptions!$A$11:$C$110,2,FALSE),"Check service"))</f>
        <v/>
      </c>
      <c r="G19" s="58" t="n"/>
      <c r="H19" s="57">
        <f>IF(C19="","",IF(G19&lt;&gt;"",G19,IFERROR(VLOOKUP(C19,Assumptions!$A$11:$C$110,3,FALSE),""))</f>
        <v/>
      </c>
      <c r="I19" s="57">
        <f>IF(OR(A19="",E19="",H19=""),"",IFERROR(E19*H19,""))</f>
        <v/>
      </c>
      <c r="J19" s="13">
        <f>IF(A19="","",COUNTIF($A$5:A19,A19))</f>
        <v/>
      </c>
      <c r="K19" s="12">
        <f>IF(OR(A19="",J19=""),"",A19&amp;"|"&amp;J19)</f>
        <v/>
      </c>
      <c r="L19" s="36">
        <f>IF(A19="","",IF(COUNTIF(Invoices!$A$5:$A$104,A19)=0,"Check invoice #",IF(C19="","Check service",IF(E19="","Check quantity",IF(H19="","Check rate","")))))</f>
        <v/>
      </c>
    </row>
    <row r="20">
      <c r="A20" s="27" t="n"/>
      <c r="B20" s="56" t="n"/>
      <c r="C20" s="28" t="n"/>
      <c r="D20" s="17" t="n"/>
      <c r="E20" s="40" t="n"/>
      <c r="F20" s="39">
        <f>IF(C20="","",IFERROR(VLOOKUP(C20,Assumptions!$A$11:$C$110,2,FALSE),"Check service"))</f>
        <v/>
      </c>
      <c r="G20" s="58" t="n"/>
      <c r="H20" s="59">
        <f>IF(C20="","",IF(G20&lt;&gt;"",G20,IFERROR(VLOOKUP(C20,Assumptions!$A$11:$C$110,3,FALSE),""))</f>
        <v/>
      </c>
      <c r="I20" s="59">
        <f>IF(OR(A20="",E20="",H20=""),"",IFERROR(E20*H20,""))</f>
        <v/>
      </c>
      <c r="J20" s="10">
        <f>IF(A20="","",COUNTIF($A$5:A20,A20))</f>
        <v/>
      </c>
      <c r="K20" s="9">
        <f>IF(OR(A20="",J20=""),"",A20&amp;"|"&amp;J20)</f>
        <v/>
      </c>
      <c r="L20" s="16">
        <f>IF(A20="","",IF(COUNTIF(Invoices!$A$5:$A$104,A20)=0,"Check invoice #",IF(C20="","Check service",IF(E20="","Check quantity",IF(H20="","Check rate","")))))</f>
        <v/>
      </c>
    </row>
    <row r="21">
      <c r="A21" s="27" t="n"/>
      <c r="B21" s="56" t="n"/>
      <c r="C21" s="28" t="n"/>
      <c r="D21" s="17" t="n"/>
      <c r="E21" s="40" t="n"/>
      <c r="F21" s="35">
        <f>IF(C21="","",IFERROR(VLOOKUP(C21,Assumptions!$A$11:$C$110,2,FALSE),"Check service"))</f>
        <v/>
      </c>
      <c r="G21" s="58" t="n"/>
      <c r="H21" s="57">
        <f>IF(C21="","",IF(G21&lt;&gt;"",G21,IFERROR(VLOOKUP(C21,Assumptions!$A$11:$C$110,3,FALSE),""))</f>
        <v/>
      </c>
      <c r="I21" s="57">
        <f>IF(OR(A21="",E21="",H21=""),"",IFERROR(E21*H21,""))</f>
        <v/>
      </c>
      <c r="J21" s="13">
        <f>IF(A21="","",COUNTIF($A$5:A21,A21))</f>
        <v/>
      </c>
      <c r="K21" s="12">
        <f>IF(OR(A21="",J21=""),"",A21&amp;"|"&amp;J21)</f>
        <v/>
      </c>
      <c r="L21" s="36">
        <f>IF(A21="","",IF(COUNTIF(Invoices!$A$5:$A$104,A21)=0,"Check invoice #",IF(C21="","Check service",IF(E21="","Check quantity",IF(H21="","Check rate","")))))</f>
        <v/>
      </c>
    </row>
    <row r="22">
      <c r="A22" s="27" t="n"/>
      <c r="B22" s="56" t="n"/>
      <c r="C22" s="28" t="n"/>
      <c r="D22" s="17" t="n"/>
      <c r="E22" s="40" t="n"/>
      <c r="F22" s="39">
        <f>IF(C22="","",IFERROR(VLOOKUP(C22,Assumptions!$A$11:$C$110,2,FALSE),"Check service"))</f>
        <v/>
      </c>
      <c r="G22" s="58" t="n"/>
      <c r="H22" s="59">
        <f>IF(C22="","",IF(G22&lt;&gt;"",G22,IFERROR(VLOOKUP(C22,Assumptions!$A$11:$C$110,3,FALSE),""))</f>
        <v/>
      </c>
      <c r="I22" s="59">
        <f>IF(OR(A22="",E22="",H22=""),"",IFERROR(E22*H22,""))</f>
        <v/>
      </c>
      <c r="J22" s="10">
        <f>IF(A22="","",COUNTIF($A$5:A22,A22))</f>
        <v/>
      </c>
      <c r="K22" s="9">
        <f>IF(OR(A22="",J22=""),"",A22&amp;"|"&amp;J22)</f>
        <v/>
      </c>
      <c r="L22" s="16">
        <f>IF(A22="","",IF(COUNTIF(Invoices!$A$5:$A$104,A22)=0,"Check invoice #",IF(C22="","Check service",IF(E22="","Check quantity",IF(H22="","Check rate","")))))</f>
        <v/>
      </c>
    </row>
    <row r="23">
      <c r="A23" s="27" t="n"/>
      <c r="B23" s="56" t="n"/>
      <c r="C23" s="28" t="n"/>
      <c r="D23" s="17" t="n"/>
      <c r="E23" s="40" t="n"/>
      <c r="F23" s="35">
        <f>IF(C23="","",IFERROR(VLOOKUP(C23,Assumptions!$A$11:$C$110,2,FALSE),"Check service"))</f>
        <v/>
      </c>
      <c r="G23" s="58" t="n"/>
      <c r="H23" s="57">
        <f>IF(C23="","",IF(G23&lt;&gt;"",G23,IFERROR(VLOOKUP(C23,Assumptions!$A$11:$C$110,3,FALSE),""))</f>
        <v/>
      </c>
      <c r="I23" s="57">
        <f>IF(OR(A23="",E23="",H23=""),"",IFERROR(E23*H23,""))</f>
        <v/>
      </c>
      <c r="J23" s="13">
        <f>IF(A23="","",COUNTIF($A$5:A23,A23))</f>
        <v/>
      </c>
      <c r="K23" s="12">
        <f>IF(OR(A23="",J23=""),"",A23&amp;"|"&amp;J23)</f>
        <v/>
      </c>
      <c r="L23" s="36">
        <f>IF(A23="","",IF(COUNTIF(Invoices!$A$5:$A$104,A23)=0,"Check invoice #",IF(C23="","Check service",IF(E23="","Check quantity",IF(H23="","Check rate","")))))</f>
        <v/>
      </c>
    </row>
    <row r="24">
      <c r="A24" s="27" t="n"/>
      <c r="B24" s="56" t="n"/>
      <c r="C24" s="28" t="n"/>
      <c r="D24" s="17" t="n"/>
      <c r="E24" s="40" t="n"/>
      <c r="F24" s="39">
        <f>IF(C24="","",IFERROR(VLOOKUP(C24,Assumptions!$A$11:$C$110,2,FALSE),"Check service"))</f>
        <v/>
      </c>
      <c r="G24" s="58" t="n"/>
      <c r="H24" s="59">
        <f>IF(C24="","",IF(G24&lt;&gt;"",G24,IFERROR(VLOOKUP(C24,Assumptions!$A$11:$C$110,3,FALSE),""))</f>
        <v/>
      </c>
      <c r="I24" s="59">
        <f>IF(OR(A24="",E24="",H24=""),"",IFERROR(E24*H24,""))</f>
        <v/>
      </c>
      <c r="J24" s="10">
        <f>IF(A24="","",COUNTIF($A$5:A24,A24))</f>
        <v/>
      </c>
      <c r="K24" s="9">
        <f>IF(OR(A24="",J24=""),"",A24&amp;"|"&amp;J24)</f>
        <v/>
      </c>
      <c r="L24" s="16">
        <f>IF(A24="","",IF(COUNTIF(Invoices!$A$5:$A$104,A24)=0,"Check invoice #",IF(C24="","Check service",IF(E24="","Check quantity",IF(H24="","Check rate","")))))</f>
        <v/>
      </c>
    </row>
    <row r="25">
      <c r="A25" s="27" t="n"/>
      <c r="B25" s="56" t="n"/>
      <c r="C25" s="28" t="n"/>
      <c r="D25" s="17" t="n"/>
      <c r="E25" s="40" t="n"/>
      <c r="F25" s="35">
        <f>IF(C25="","",IFERROR(VLOOKUP(C25,Assumptions!$A$11:$C$110,2,FALSE),"Check service"))</f>
        <v/>
      </c>
      <c r="G25" s="58" t="n"/>
      <c r="H25" s="57">
        <f>IF(C25="","",IF(G25&lt;&gt;"",G25,IFERROR(VLOOKUP(C25,Assumptions!$A$11:$C$110,3,FALSE),""))</f>
        <v/>
      </c>
      <c r="I25" s="57">
        <f>IF(OR(A25="",E25="",H25=""),"",IFERROR(E25*H25,""))</f>
        <v/>
      </c>
      <c r="J25" s="13">
        <f>IF(A25="","",COUNTIF($A$5:A25,A25))</f>
        <v/>
      </c>
      <c r="K25" s="12">
        <f>IF(OR(A25="",J25=""),"",A25&amp;"|"&amp;J25)</f>
        <v/>
      </c>
      <c r="L25" s="36">
        <f>IF(A25="","",IF(COUNTIF(Invoices!$A$5:$A$104,A25)=0,"Check invoice #",IF(C25="","Check service",IF(E25="","Check quantity",IF(H25="","Check rate","")))))</f>
        <v/>
      </c>
    </row>
    <row r="26">
      <c r="A26" s="27" t="n"/>
      <c r="B26" s="56" t="n"/>
      <c r="C26" s="28" t="n"/>
      <c r="D26" s="17" t="n"/>
      <c r="E26" s="40" t="n"/>
      <c r="F26" s="39">
        <f>IF(C26="","",IFERROR(VLOOKUP(C26,Assumptions!$A$11:$C$110,2,FALSE),"Check service"))</f>
        <v/>
      </c>
      <c r="G26" s="58" t="n"/>
      <c r="H26" s="59">
        <f>IF(C26="","",IF(G26&lt;&gt;"",G26,IFERROR(VLOOKUP(C26,Assumptions!$A$11:$C$110,3,FALSE),""))</f>
        <v/>
      </c>
      <c r="I26" s="59">
        <f>IF(OR(A26="",E26="",H26=""),"",IFERROR(E26*H26,""))</f>
        <v/>
      </c>
      <c r="J26" s="10">
        <f>IF(A26="","",COUNTIF($A$5:A26,A26))</f>
        <v/>
      </c>
      <c r="K26" s="9">
        <f>IF(OR(A26="",J26=""),"",A26&amp;"|"&amp;J26)</f>
        <v/>
      </c>
      <c r="L26" s="16">
        <f>IF(A26="","",IF(COUNTIF(Invoices!$A$5:$A$104,A26)=0,"Check invoice #",IF(C26="","Check service",IF(E26="","Check quantity",IF(H26="","Check rate","")))))</f>
        <v/>
      </c>
    </row>
    <row r="27">
      <c r="A27" s="27" t="n"/>
      <c r="B27" s="56" t="n"/>
      <c r="C27" s="28" t="n"/>
      <c r="D27" s="17" t="n"/>
      <c r="E27" s="40" t="n"/>
      <c r="F27" s="35">
        <f>IF(C27="","",IFERROR(VLOOKUP(C27,Assumptions!$A$11:$C$110,2,FALSE),"Check service"))</f>
        <v/>
      </c>
      <c r="G27" s="58" t="n"/>
      <c r="H27" s="57">
        <f>IF(C27="","",IF(G27&lt;&gt;"",G27,IFERROR(VLOOKUP(C27,Assumptions!$A$11:$C$110,3,FALSE),""))</f>
        <v/>
      </c>
      <c r="I27" s="57">
        <f>IF(OR(A27="",E27="",H27=""),"",IFERROR(E27*H27,""))</f>
        <v/>
      </c>
      <c r="J27" s="13">
        <f>IF(A27="","",COUNTIF($A$5:A27,A27))</f>
        <v/>
      </c>
      <c r="K27" s="12">
        <f>IF(OR(A27="",J27=""),"",A27&amp;"|"&amp;J27)</f>
        <v/>
      </c>
      <c r="L27" s="36">
        <f>IF(A27="","",IF(COUNTIF(Invoices!$A$5:$A$104,A27)=0,"Check invoice #",IF(C27="","Check service",IF(E27="","Check quantity",IF(H27="","Check rate","")))))</f>
        <v/>
      </c>
    </row>
    <row r="28">
      <c r="A28" s="27" t="n"/>
      <c r="B28" s="56" t="n"/>
      <c r="C28" s="28" t="n"/>
      <c r="D28" s="17" t="n"/>
      <c r="E28" s="40" t="n"/>
      <c r="F28" s="39">
        <f>IF(C28="","",IFERROR(VLOOKUP(C28,Assumptions!$A$11:$C$110,2,FALSE),"Check service"))</f>
        <v/>
      </c>
      <c r="G28" s="58" t="n"/>
      <c r="H28" s="59">
        <f>IF(C28="","",IF(G28&lt;&gt;"",G28,IFERROR(VLOOKUP(C28,Assumptions!$A$11:$C$110,3,FALSE),""))</f>
        <v/>
      </c>
      <c r="I28" s="59">
        <f>IF(OR(A28="",E28="",H28=""),"",IFERROR(E28*H28,""))</f>
        <v/>
      </c>
      <c r="J28" s="10">
        <f>IF(A28="","",COUNTIF($A$5:A28,A28))</f>
        <v/>
      </c>
      <c r="K28" s="9">
        <f>IF(OR(A28="",J28=""),"",A28&amp;"|"&amp;J28)</f>
        <v/>
      </c>
      <c r="L28" s="16">
        <f>IF(A28="","",IF(COUNTIF(Invoices!$A$5:$A$104,A28)=0,"Check invoice #",IF(C28="","Check service",IF(E28="","Check quantity",IF(H28="","Check rate","")))))</f>
        <v/>
      </c>
    </row>
    <row r="29">
      <c r="A29" s="27" t="n"/>
      <c r="B29" s="56" t="n"/>
      <c r="C29" s="28" t="n"/>
      <c r="D29" s="17" t="n"/>
      <c r="E29" s="40" t="n"/>
      <c r="F29" s="35">
        <f>IF(C29="","",IFERROR(VLOOKUP(C29,Assumptions!$A$11:$C$110,2,FALSE),"Check service"))</f>
        <v/>
      </c>
      <c r="G29" s="58" t="n"/>
      <c r="H29" s="57">
        <f>IF(C29="","",IF(G29&lt;&gt;"",G29,IFERROR(VLOOKUP(C29,Assumptions!$A$11:$C$110,3,FALSE),""))</f>
        <v/>
      </c>
      <c r="I29" s="57">
        <f>IF(OR(A29="",E29="",H29=""),"",IFERROR(E29*H29,""))</f>
        <v/>
      </c>
      <c r="J29" s="13">
        <f>IF(A29="","",COUNTIF($A$5:A29,A29))</f>
        <v/>
      </c>
      <c r="K29" s="12">
        <f>IF(OR(A29="",J29=""),"",A29&amp;"|"&amp;J29)</f>
        <v/>
      </c>
      <c r="L29" s="36">
        <f>IF(A29="","",IF(COUNTIF(Invoices!$A$5:$A$104,A29)=0,"Check invoice #",IF(C29="","Check service",IF(E29="","Check quantity",IF(H29="","Check rate","")))))</f>
        <v/>
      </c>
    </row>
    <row r="30">
      <c r="A30" s="27" t="n"/>
      <c r="B30" s="56" t="n"/>
      <c r="C30" s="28" t="n"/>
      <c r="D30" s="17" t="n"/>
      <c r="E30" s="40" t="n"/>
      <c r="F30" s="39">
        <f>IF(C30="","",IFERROR(VLOOKUP(C30,Assumptions!$A$11:$C$110,2,FALSE),"Check service"))</f>
        <v/>
      </c>
      <c r="G30" s="58" t="n"/>
      <c r="H30" s="59">
        <f>IF(C30="","",IF(G30&lt;&gt;"",G30,IFERROR(VLOOKUP(C30,Assumptions!$A$11:$C$110,3,FALSE),""))</f>
        <v/>
      </c>
      <c r="I30" s="59">
        <f>IF(OR(A30="",E30="",H30=""),"",IFERROR(E30*H30,""))</f>
        <v/>
      </c>
      <c r="J30" s="10">
        <f>IF(A30="","",COUNTIF($A$5:A30,A30))</f>
        <v/>
      </c>
      <c r="K30" s="9">
        <f>IF(OR(A30="",J30=""),"",A30&amp;"|"&amp;J30)</f>
        <v/>
      </c>
      <c r="L30" s="16">
        <f>IF(A30="","",IF(COUNTIF(Invoices!$A$5:$A$104,A30)=0,"Check invoice #",IF(C30="","Check service",IF(E30="","Check quantity",IF(H30="","Check rate","")))))</f>
        <v/>
      </c>
    </row>
    <row r="31">
      <c r="A31" s="27" t="n"/>
      <c r="B31" s="56" t="n"/>
      <c r="C31" s="28" t="n"/>
      <c r="D31" s="17" t="n"/>
      <c r="E31" s="40" t="n"/>
      <c r="F31" s="35">
        <f>IF(C31="","",IFERROR(VLOOKUP(C31,Assumptions!$A$11:$C$110,2,FALSE),"Check service"))</f>
        <v/>
      </c>
      <c r="G31" s="58" t="n"/>
      <c r="H31" s="57">
        <f>IF(C31="","",IF(G31&lt;&gt;"",G31,IFERROR(VLOOKUP(C31,Assumptions!$A$11:$C$110,3,FALSE),""))</f>
        <v/>
      </c>
      <c r="I31" s="57">
        <f>IF(OR(A31="",E31="",H31=""),"",IFERROR(E31*H31,""))</f>
        <v/>
      </c>
      <c r="J31" s="13">
        <f>IF(A31="","",COUNTIF($A$5:A31,A31))</f>
        <v/>
      </c>
      <c r="K31" s="12">
        <f>IF(OR(A31="",J31=""),"",A31&amp;"|"&amp;J31)</f>
        <v/>
      </c>
      <c r="L31" s="36">
        <f>IF(A31="","",IF(COUNTIF(Invoices!$A$5:$A$104,A31)=0,"Check invoice #",IF(C31="","Check service",IF(E31="","Check quantity",IF(H31="","Check rate","")))))</f>
        <v/>
      </c>
    </row>
    <row r="32">
      <c r="A32" s="27" t="n"/>
      <c r="B32" s="56" t="n"/>
      <c r="C32" s="28" t="n"/>
      <c r="D32" s="17" t="n"/>
      <c r="E32" s="40" t="n"/>
      <c r="F32" s="39">
        <f>IF(C32="","",IFERROR(VLOOKUP(C32,Assumptions!$A$11:$C$110,2,FALSE),"Check service"))</f>
        <v/>
      </c>
      <c r="G32" s="58" t="n"/>
      <c r="H32" s="59">
        <f>IF(C32="","",IF(G32&lt;&gt;"",G32,IFERROR(VLOOKUP(C32,Assumptions!$A$11:$C$110,3,FALSE),""))</f>
        <v/>
      </c>
      <c r="I32" s="59">
        <f>IF(OR(A32="",E32="",H32=""),"",IFERROR(E32*H32,""))</f>
        <v/>
      </c>
      <c r="J32" s="10">
        <f>IF(A32="","",COUNTIF($A$5:A32,A32))</f>
        <v/>
      </c>
      <c r="K32" s="9">
        <f>IF(OR(A32="",J32=""),"",A32&amp;"|"&amp;J32)</f>
        <v/>
      </c>
      <c r="L32" s="16">
        <f>IF(A32="","",IF(COUNTIF(Invoices!$A$5:$A$104,A32)=0,"Check invoice #",IF(C32="","Check service",IF(E32="","Check quantity",IF(H32="","Check rate","")))))</f>
        <v/>
      </c>
    </row>
    <row r="33">
      <c r="A33" s="27" t="n"/>
      <c r="B33" s="56" t="n"/>
      <c r="C33" s="28" t="n"/>
      <c r="D33" s="17" t="n"/>
      <c r="E33" s="40" t="n"/>
      <c r="F33" s="35">
        <f>IF(C33="","",IFERROR(VLOOKUP(C33,Assumptions!$A$11:$C$110,2,FALSE),"Check service"))</f>
        <v/>
      </c>
      <c r="G33" s="58" t="n"/>
      <c r="H33" s="57">
        <f>IF(C33="","",IF(G33&lt;&gt;"",G33,IFERROR(VLOOKUP(C33,Assumptions!$A$11:$C$110,3,FALSE),""))</f>
        <v/>
      </c>
      <c r="I33" s="57">
        <f>IF(OR(A33="",E33="",H33=""),"",IFERROR(E33*H33,""))</f>
        <v/>
      </c>
      <c r="J33" s="13">
        <f>IF(A33="","",COUNTIF($A$5:A33,A33))</f>
        <v/>
      </c>
      <c r="K33" s="12">
        <f>IF(OR(A33="",J33=""),"",A33&amp;"|"&amp;J33)</f>
        <v/>
      </c>
      <c r="L33" s="36">
        <f>IF(A33="","",IF(COUNTIF(Invoices!$A$5:$A$104,A33)=0,"Check invoice #",IF(C33="","Check service",IF(E33="","Check quantity",IF(H33="","Check rate","")))))</f>
        <v/>
      </c>
    </row>
    <row r="34">
      <c r="A34" s="27" t="n"/>
      <c r="B34" s="56" t="n"/>
      <c r="C34" s="28" t="n"/>
      <c r="D34" s="17" t="n"/>
      <c r="E34" s="40" t="n"/>
      <c r="F34" s="39">
        <f>IF(C34="","",IFERROR(VLOOKUP(C34,Assumptions!$A$11:$C$110,2,FALSE),"Check service"))</f>
        <v/>
      </c>
      <c r="G34" s="58" t="n"/>
      <c r="H34" s="59">
        <f>IF(C34="","",IF(G34&lt;&gt;"",G34,IFERROR(VLOOKUP(C34,Assumptions!$A$11:$C$110,3,FALSE),""))</f>
        <v/>
      </c>
      <c r="I34" s="59">
        <f>IF(OR(A34="",E34="",H34=""),"",IFERROR(E34*H34,""))</f>
        <v/>
      </c>
      <c r="J34" s="10">
        <f>IF(A34="","",COUNTIF($A$5:A34,A34))</f>
        <v/>
      </c>
      <c r="K34" s="9">
        <f>IF(OR(A34="",J34=""),"",A34&amp;"|"&amp;J34)</f>
        <v/>
      </c>
      <c r="L34" s="16">
        <f>IF(A34="","",IF(COUNTIF(Invoices!$A$5:$A$104,A34)=0,"Check invoice #",IF(C34="","Check service",IF(E34="","Check quantity",IF(H34="","Check rate","")))))</f>
        <v/>
      </c>
    </row>
    <row r="35">
      <c r="A35" s="27" t="n"/>
      <c r="B35" s="56" t="n"/>
      <c r="C35" s="28" t="n"/>
      <c r="D35" s="17" t="n"/>
      <c r="E35" s="40" t="n"/>
      <c r="F35" s="35">
        <f>IF(C35="","",IFERROR(VLOOKUP(C35,Assumptions!$A$11:$C$110,2,FALSE),"Check service"))</f>
        <v/>
      </c>
      <c r="G35" s="58" t="n"/>
      <c r="H35" s="57">
        <f>IF(C35="","",IF(G35&lt;&gt;"",G35,IFERROR(VLOOKUP(C35,Assumptions!$A$11:$C$110,3,FALSE),""))</f>
        <v/>
      </c>
      <c r="I35" s="57">
        <f>IF(OR(A35="",E35="",H35=""),"",IFERROR(E35*H35,""))</f>
        <v/>
      </c>
      <c r="J35" s="13">
        <f>IF(A35="","",COUNTIF($A$5:A35,A35))</f>
        <v/>
      </c>
      <c r="K35" s="12">
        <f>IF(OR(A35="",J35=""),"",A35&amp;"|"&amp;J35)</f>
        <v/>
      </c>
      <c r="L35" s="36">
        <f>IF(A35="","",IF(COUNTIF(Invoices!$A$5:$A$104,A35)=0,"Check invoice #",IF(C35="","Check service",IF(E35="","Check quantity",IF(H35="","Check rate","")))))</f>
        <v/>
      </c>
    </row>
    <row r="36">
      <c r="A36" s="27" t="n"/>
      <c r="B36" s="56" t="n"/>
      <c r="C36" s="28" t="n"/>
      <c r="D36" s="17" t="n"/>
      <c r="E36" s="40" t="n"/>
      <c r="F36" s="39">
        <f>IF(C36="","",IFERROR(VLOOKUP(C36,Assumptions!$A$11:$C$110,2,FALSE),"Check service"))</f>
        <v/>
      </c>
      <c r="G36" s="58" t="n"/>
      <c r="H36" s="59">
        <f>IF(C36="","",IF(G36&lt;&gt;"",G36,IFERROR(VLOOKUP(C36,Assumptions!$A$11:$C$110,3,FALSE),""))</f>
        <v/>
      </c>
      <c r="I36" s="59">
        <f>IF(OR(A36="",E36="",H36=""),"",IFERROR(E36*H36,""))</f>
        <v/>
      </c>
      <c r="J36" s="10">
        <f>IF(A36="","",COUNTIF($A$5:A36,A36))</f>
        <v/>
      </c>
      <c r="K36" s="9">
        <f>IF(OR(A36="",J36=""),"",A36&amp;"|"&amp;J36)</f>
        <v/>
      </c>
      <c r="L36" s="16">
        <f>IF(A36="","",IF(COUNTIF(Invoices!$A$5:$A$104,A36)=0,"Check invoice #",IF(C36="","Check service",IF(E36="","Check quantity",IF(H36="","Check rate","")))))</f>
        <v/>
      </c>
    </row>
    <row r="37">
      <c r="A37" s="27" t="n"/>
      <c r="B37" s="56" t="n"/>
      <c r="C37" s="28" t="n"/>
      <c r="D37" s="17" t="n"/>
      <c r="E37" s="40" t="n"/>
      <c r="F37" s="35">
        <f>IF(C37="","",IFERROR(VLOOKUP(C37,Assumptions!$A$11:$C$110,2,FALSE),"Check service"))</f>
        <v/>
      </c>
      <c r="G37" s="58" t="n"/>
      <c r="H37" s="57">
        <f>IF(C37="","",IF(G37&lt;&gt;"",G37,IFERROR(VLOOKUP(C37,Assumptions!$A$11:$C$110,3,FALSE),""))</f>
        <v/>
      </c>
      <c r="I37" s="57">
        <f>IF(OR(A37="",E37="",H37=""),"",IFERROR(E37*H37,""))</f>
        <v/>
      </c>
      <c r="J37" s="13">
        <f>IF(A37="","",COUNTIF($A$5:A37,A37))</f>
        <v/>
      </c>
      <c r="K37" s="12">
        <f>IF(OR(A37="",J37=""),"",A37&amp;"|"&amp;J37)</f>
        <v/>
      </c>
      <c r="L37" s="36">
        <f>IF(A37="","",IF(COUNTIF(Invoices!$A$5:$A$104,A37)=0,"Check invoice #",IF(C37="","Check service",IF(E37="","Check quantity",IF(H37="","Check rate","")))))</f>
        <v/>
      </c>
    </row>
    <row r="38">
      <c r="A38" s="27" t="n"/>
      <c r="B38" s="56" t="n"/>
      <c r="C38" s="28" t="n"/>
      <c r="D38" s="17" t="n"/>
      <c r="E38" s="40" t="n"/>
      <c r="F38" s="39">
        <f>IF(C38="","",IFERROR(VLOOKUP(C38,Assumptions!$A$11:$C$110,2,FALSE),"Check service"))</f>
        <v/>
      </c>
      <c r="G38" s="58" t="n"/>
      <c r="H38" s="59">
        <f>IF(C38="","",IF(G38&lt;&gt;"",G38,IFERROR(VLOOKUP(C38,Assumptions!$A$11:$C$110,3,FALSE),""))</f>
        <v/>
      </c>
      <c r="I38" s="59">
        <f>IF(OR(A38="",E38="",H38=""),"",IFERROR(E38*H38,""))</f>
        <v/>
      </c>
      <c r="J38" s="10">
        <f>IF(A38="","",COUNTIF($A$5:A38,A38))</f>
        <v/>
      </c>
      <c r="K38" s="9">
        <f>IF(OR(A38="",J38=""),"",A38&amp;"|"&amp;J38)</f>
        <v/>
      </c>
      <c r="L38" s="16">
        <f>IF(A38="","",IF(COUNTIF(Invoices!$A$5:$A$104,A38)=0,"Check invoice #",IF(C38="","Check service",IF(E38="","Check quantity",IF(H38="","Check rate","")))))</f>
        <v/>
      </c>
    </row>
    <row r="39">
      <c r="A39" s="27" t="n"/>
      <c r="B39" s="56" t="n"/>
      <c r="C39" s="28" t="n"/>
      <c r="D39" s="17" t="n"/>
      <c r="E39" s="40" t="n"/>
      <c r="F39" s="35">
        <f>IF(C39="","",IFERROR(VLOOKUP(C39,Assumptions!$A$11:$C$110,2,FALSE),"Check service"))</f>
        <v/>
      </c>
      <c r="G39" s="58" t="n"/>
      <c r="H39" s="57">
        <f>IF(C39="","",IF(G39&lt;&gt;"",G39,IFERROR(VLOOKUP(C39,Assumptions!$A$11:$C$110,3,FALSE),""))</f>
        <v/>
      </c>
      <c r="I39" s="57">
        <f>IF(OR(A39="",E39="",H39=""),"",IFERROR(E39*H39,""))</f>
        <v/>
      </c>
      <c r="J39" s="13">
        <f>IF(A39="","",COUNTIF($A$5:A39,A39))</f>
        <v/>
      </c>
      <c r="K39" s="12">
        <f>IF(OR(A39="",J39=""),"",A39&amp;"|"&amp;J39)</f>
        <v/>
      </c>
      <c r="L39" s="36">
        <f>IF(A39="","",IF(COUNTIF(Invoices!$A$5:$A$104,A39)=0,"Check invoice #",IF(C39="","Check service",IF(E39="","Check quantity",IF(H39="","Check rate","")))))</f>
        <v/>
      </c>
    </row>
    <row r="40">
      <c r="A40" s="27" t="n"/>
      <c r="B40" s="56" t="n"/>
      <c r="C40" s="28" t="n"/>
      <c r="D40" s="17" t="n"/>
      <c r="E40" s="40" t="n"/>
      <c r="F40" s="39">
        <f>IF(C40="","",IFERROR(VLOOKUP(C40,Assumptions!$A$11:$C$110,2,FALSE),"Check service"))</f>
        <v/>
      </c>
      <c r="G40" s="58" t="n"/>
      <c r="H40" s="59">
        <f>IF(C40="","",IF(G40&lt;&gt;"",G40,IFERROR(VLOOKUP(C40,Assumptions!$A$11:$C$110,3,FALSE),""))</f>
        <v/>
      </c>
      <c r="I40" s="59">
        <f>IF(OR(A40="",E40="",H40=""),"",IFERROR(E40*H40,""))</f>
        <v/>
      </c>
      <c r="J40" s="10">
        <f>IF(A40="","",COUNTIF($A$5:A40,A40))</f>
        <v/>
      </c>
      <c r="K40" s="9">
        <f>IF(OR(A40="",J40=""),"",A40&amp;"|"&amp;J40)</f>
        <v/>
      </c>
      <c r="L40" s="16">
        <f>IF(A40="","",IF(COUNTIF(Invoices!$A$5:$A$104,A40)=0,"Check invoice #",IF(C40="","Check service",IF(E40="","Check quantity",IF(H40="","Check rate","")))))</f>
        <v/>
      </c>
    </row>
    <row r="41">
      <c r="A41" s="27" t="n"/>
      <c r="B41" s="56" t="n"/>
      <c r="C41" s="28" t="n"/>
      <c r="D41" s="17" t="n"/>
      <c r="E41" s="40" t="n"/>
      <c r="F41" s="35">
        <f>IF(C41="","",IFERROR(VLOOKUP(C41,Assumptions!$A$11:$C$110,2,FALSE),"Check service"))</f>
        <v/>
      </c>
      <c r="G41" s="58" t="n"/>
      <c r="H41" s="57">
        <f>IF(C41="","",IF(G41&lt;&gt;"",G41,IFERROR(VLOOKUP(C41,Assumptions!$A$11:$C$110,3,FALSE),""))</f>
        <v/>
      </c>
      <c r="I41" s="57">
        <f>IF(OR(A41="",E41="",H41=""),"",IFERROR(E41*H41,""))</f>
        <v/>
      </c>
      <c r="J41" s="13">
        <f>IF(A41="","",COUNTIF($A$5:A41,A41))</f>
        <v/>
      </c>
      <c r="K41" s="12">
        <f>IF(OR(A41="",J41=""),"",A41&amp;"|"&amp;J41)</f>
        <v/>
      </c>
      <c r="L41" s="36">
        <f>IF(A41="","",IF(COUNTIF(Invoices!$A$5:$A$104,A41)=0,"Check invoice #",IF(C41="","Check service",IF(E41="","Check quantity",IF(H41="","Check rate","")))))</f>
        <v/>
      </c>
    </row>
    <row r="42">
      <c r="A42" s="27" t="n"/>
      <c r="B42" s="56" t="n"/>
      <c r="C42" s="28" t="n"/>
      <c r="D42" s="17" t="n"/>
      <c r="E42" s="40" t="n"/>
      <c r="F42" s="39">
        <f>IF(C42="","",IFERROR(VLOOKUP(C42,Assumptions!$A$11:$C$110,2,FALSE),"Check service"))</f>
        <v/>
      </c>
      <c r="G42" s="58" t="n"/>
      <c r="H42" s="59">
        <f>IF(C42="","",IF(G42&lt;&gt;"",G42,IFERROR(VLOOKUP(C42,Assumptions!$A$11:$C$110,3,FALSE),""))</f>
        <v/>
      </c>
      <c r="I42" s="59">
        <f>IF(OR(A42="",E42="",H42=""),"",IFERROR(E42*H42,""))</f>
        <v/>
      </c>
      <c r="J42" s="10">
        <f>IF(A42="","",COUNTIF($A$5:A42,A42))</f>
        <v/>
      </c>
      <c r="K42" s="9">
        <f>IF(OR(A42="",J42=""),"",A42&amp;"|"&amp;J42)</f>
        <v/>
      </c>
      <c r="L42" s="16">
        <f>IF(A42="","",IF(COUNTIF(Invoices!$A$5:$A$104,A42)=0,"Check invoice #",IF(C42="","Check service",IF(E42="","Check quantity",IF(H42="","Check rate","")))))</f>
        <v/>
      </c>
    </row>
    <row r="43">
      <c r="A43" s="27" t="n"/>
      <c r="B43" s="56" t="n"/>
      <c r="C43" s="28" t="n"/>
      <c r="D43" s="17" t="n"/>
      <c r="E43" s="40" t="n"/>
      <c r="F43" s="35">
        <f>IF(C43="","",IFERROR(VLOOKUP(C43,Assumptions!$A$11:$C$110,2,FALSE),"Check service"))</f>
        <v/>
      </c>
      <c r="G43" s="58" t="n"/>
      <c r="H43" s="57">
        <f>IF(C43="","",IF(G43&lt;&gt;"",G43,IFERROR(VLOOKUP(C43,Assumptions!$A$11:$C$110,3,FALSE),""))</f>
        <v/>
      </c>
      <c r="I43" s="57">
        <f>IF(OR(A43="",E43="",H43=""),"",IFERROR(E43*H43,""))</f>
        <v/>
      </c>
      <c r="J43" s="13">
        <f>IF(A43="","",COUNTIF($A$5:A43,A43))</f>
        <v/>
      </c>
      <c r="K43" s="12">
        <f>IF(OR(A43="",J43=""),"",A43&amp;"|"&amp;J43)</f>
        <v/>
      </c>
      <c r="L43" s="36">
        <f>IF(A43="","",IF(COUNTIF(Invoices!$A$5:$A$104,A43)=0,"Check invoice #",IF(C43="","Check service",IF(E43="","Check quantity",IF(H43="","Check rate","")))))</f>
        <v/>
      </c>
    </row>
    <row r="44">
      <c r="A44" s="27" t="n"/>
      <c r="B44" s="56" t="n"/>
      <c r="C44" s="28" t="n"/>
      <c r="D44" s="17" t="n"/>
      <c r="E44" s="40" t="n"/>
      <c r="F44" s="39">
        <f>IF(C44="","",IFERROR(VLOOKUP(C44,Assumptions!$A$11:$C$110,2,FALSE),"Check service"))</f>
        <v/>
      </c>
      <c r="G44" s="58" t="n"/>
      <c r="H44" s="59">
        <f>IF(C44="","",IF(G44&lt;&gt;"",G44,IFERROR(VLOOKUP(C44,Assumptions!$A$11:$C$110,3,FALSE),""))</f>
        <v/>
      </c>
      <c r="I44" s="59">
        <f>IF(OR(A44="",E44="",H44=""),"",IFERROR(E44*H44,""))</f>
        <v/>
      </c>
      <c r="J44" s="10">
        <f>IF(A44="","",COUNTIF($A$5:A44,A44))</f>
        <v/>
      </c>
      <c r="K44" s="9">
        <f>IF(OR(A44="",J44=""),"",A44&amp;"|"&amp;J44)</f>
        <v/>
      </c>
      <c r="L44" s="16">
        <f>IF(A44="","",IF(COUNTIF(Invoices!$A$5:$A$104,A44)=0,"Check invoice #",IF(C44="","Check service",IF(E44="","Check quantity",IF(H44="","Check rate","")))))</f>
        <v/>
      </c>
    </row>
    <row r="45">
      <c r="A45" s="27" t="n"/>
      <c r="B45" s="56" t="n"/>
      <c r="C45" s="28" t="n"/>
      <c r="D45" s="17" t="n"/>
      <c r="E45" s="40" t="n"/>
      <c r="F45" s="35">
        <f>IF(C45="","",IFERROR(VLOOKUP(C45,Assumptions!$A$11:$C$110,2,FALSE),"Check service"))</f>
        <v/>
      </c>
      <c r="G45" s="58" t="n"/>
      <c r="H45" s="57">
        <f>IF(C45="","",IF(G45&lt;&gt;"",G45,IFERROR(VLOOKUP(C45,Assumptions!$A$11:$C$110,3,FALSE),""))</f>
        <v/>
      </c>
      <c r="I45" s="57">
        <f>IF(OR(A45="",E45="",H45=""),"",IFERROR(E45*H45,""))</f>
        <v/>
      </c>
      <c r="J45" s="13">
        <f>IF(A45="","",COUNTIF($A$5:A45,A45))</f>
        <v/>
      </c>
      <c r="K45" s="12">
        <f>IF(OR(A45="",J45=""),"",A45&amp;"|"&amp;J45)</f>
        <v/>
      </c>
      <c r="L45" s="36">
        <f>IF(A45="","",IF(COUNTIF(Invoices!$A$5:$A$104,A45)=0,"Check invoice #",IF(C45="","Check service",IF(E45="","Check quantity",IF(H45="","Check rate","")))))</f>
        <v/>
      </c>
    </row>
    <row r="46">
      <c r="A46" s="27" t="n"/>
      <c r="B46" s="56" t="n"/>
      <c r="C46" s="28" t="n"/>
      <c r="D46" s="17" t="n"/>
      <c r="E46" s="40" t="n"/>
      <c r="F46" s="39">
        <f>IF(C46="","",IFERROR(VLOOKUP(C46,Assumptions!$A$11:$C$110,2,FALSE),"Check service"))</f>
        <v/>
      </c>
      <c r="G46" s="58" t="n"/>
      <c r="H46" s="59">
        <f>IF(C46="","",IF(G46&lt;&gt;"",G46,IFERROR(VLOOKUP(C46,Assumptions!$A$11:$C$110,3,FALSE),""))</f>
        <v/>
      </c>
      <c r="I46" s="59">
        <f>IF(OR(A46="",E46="",H46=""),"",IFERROR(E46*H46,""))</f>
        <v/>
      </c>
      <c r="J46" s="10">
        <f>IF(A46="","",COUNTIF($A$5:A46,A46))</f>
        <v/>
      </c>
      <c r="K46" s="9">
        <f>IF(OR(A46="",J46=""),"",A46&amp;"|"&amp;J46)</f>
        <v/>
      </c>
      <c r="L46" s="16">
        <f>IF(A46="","",IF(COUNTIF(Invoices!$A$5:$A$104,A46)=0,"Check invoice #",IF(C46="","Check service",IF(E46="","Check quantity",IF(H46="","Check rate","")))))</f>
        <v/>
      </c>
    </row>
    <row r="47">
      <c r="A47" s="27" t="n"/>
      <c r="B47" s="56" t="n"/>
      <c r="C47" s="28" t="n"/>
      <c r="D47" s="17" t="n"/>
      <c r="E47" s="40" t="n"/>
      <c r="F47" s="35">
        <f>IF(C47="","",IFERROR(VLOOKUP(C47,Assumptions!$A$11:$C$110,2,FALSE),"Check service"))</f>
        <v/>
      </c>
      <c r="G47" s="58" t="n"/>
      <c r="H47" s="57">
        <f>IF(C47="","",IF(G47&lt;&gt;"",G47,IFERROR(VLOOKUP(C47,Assumptions!$A$11:$C$110,3,FALSE),""))</f>
        <v/>
      </c>
      <c r="I47" s="57">
        <f>IF(OR(A47="",E47="",H47=""),"",IFERROR(E47*H47,""))</f>
        <v/>
      </c>
      <c r="J47" s="13">
        <f>IF(A47="","",COUNTIF($A$5:A47,A47))</f>
        <v/>
      </c>
      <c r="K47" s="12">
        <f>IF(OR(A47="",J47=""),"",A47&amp;"|"&amp;J47)</f>
        <v/>
      </c>
      <c r="L47" s="36">
        <f>IF(A47="","",IF(COUNTIF(Invoices!$A$5:$A$104,A47)=0,"Check invoice #",IF(C47="","Check service",IF(E47="","Check quantity",IF(H47="","Check rate","")))))</f>
        <v/>
      </c>
    </row>
    <row r="48">
      <c r="A48" s="27" t="n"/>
      <c r="B48" s="56" t="n"/>
      <c r="C48" s="28" t="n"/>
      <c r="D48" s="17" t="n"/>
      <c r="E48" s="40" t="n"/>
      <c r="F48" s="39">
        <f>IF(C48="","",IFERROR(VLOOKUP(C48,Assumptions!$A$11:$C$110,2,FALSE),"Check service"))</f>
        <v/>
      </c>
      <c r="G48" s="58" t="n"/>
      <c r="H48" s="59">
        <f>IF(C48="","",IF(G48&lt;&gt;"",G48,IFERROR(VLOOKUP(C48,Assumptions!$A$11:$C$110,3,FALSE),""))</f>
        <v/>
      </c>
      <c r="I48" s="59">
        <f>IF(OR(A48="",E48="",H48=""),"",IFERROR(E48*H48,""))</f>
        <v/>
      </c>
      <c r="J48" s="10">
        <f>IF(A48="","",COUNTIF($A$5:A48,A48))</f>
        <v/>
      </c>
      <c r="K48" s="9">
        <f>IF(OR(A48="",J48=""),"",A48&amp;"|"&amp;J48)</f>
        <v/>
      </c>
      <c r="L48" s="16">
        <f>IF(A48="","",IF(COUNTIF(Invoices!$A$5:$A$104,A48)=0,"Check invoice #",IF(C48="","Check service",IF(E48="","Check quantity",IF(H48="","Check rate","")))))</f>
        <v/>
      </c>
    </row>
    <row r="49">
      <c r="A49" s="27" t="n"/>
      <c r="B49" s="56" t="n"/>
      <c r="C49" s="28" t="n"/>
      <c r="D49" s="17" t="n"/>
      <c r="E49" s="40" t="n"/>
      <c r="F49" s="35">
        <f>IF(C49="","",IFERROR(VLOOKUP(C49,Assumptions!$A$11:$C$110,2,FALSE),"Check service"))</f>
        <v/>
      </c>
      <c r="G49" s="58" t="n"/>
      <c r="H49" s="57">
        <f>IF(C49="","",IF(G49&lt;&gt;"",G49,IFERROR(VLOOKUP(C49,Assumptions!$A$11:$C$110,3,FALSE),""))</f>
        <v/>
      </c>
      <c r="I49" s="57">
        <f>IF(OR(A49="",E49="",H49=""),"",IFERROR(E49*H49,""))</f>
        <v/>
      </c>
      <c r="J49" s="13">
        <f>IF(A49="","",COUNTIF($A$5:A49,A49))</f>
        <v/>
      </c>
      <c r="K49" s="12">
        <f>IF(OR(A49="",J49=""),"",A49&amp;"|"&amp;J49)</f>
        <v/>
      </c>
      <c r="L49" s="36">
        <f>IF(A49="","",IF(COUNTIF(Invoices!$A$5:$A$104,A49)=0,"Check invoice #",IF(C49="","Check service",IF(E49="","Check quantity",IF(H49="","Check rate","")))))</f>
        <v/>
      </c>
    </row>
    <row r="50">
      <c r="A50" s="27" t="n"/>
      <c r="B50" s="56" t="n"/>
      <c r="C50" s="28" t="n"/>
      <c r="D50" s="17" t="n"/>
      <c r="E50" s="40" t="n"/>
      <c r="F50" s="39">
        <f>IF(C50="","",IFERROR(VLOOKUP(C50,Assumptions!$A$11:$C$110,2,FALSE),"Check service"))</f>
        <v/>
      </c>
      <c r="G50" s="58" t="n"/>
      <c r="H50" s="59">
        <f>IF(C50="","",IF(G50&lt;&gt;"",G50,IFERROR(VLOOKUP(C50,Assumptions!$A$11:$C$110,3,FALSE),""))</f>
        <v/>
      </c>
      <c r="I50" s="59">
        <f>IF(OR(A50="",E50="",H50=""),"",IFERROR(E50*H50,""))</f>
        <v/>
      </c>
      <c r="J50" s="10">
        <f>IF(A50="","",COUNTIF($A$5:A50,A50))</f>
        <v/>
      </c>
      <c r="K50" s="9">
        <f>IF(OR(A50="",J50=""),"",A50&amp;"|"&amp;J50)</f>
        <v/>
      </c>
      <c r="L50" s="16">
        <f>IF(A50="","",IF(COUNTIF(Invoices!$A$5:$A$104,A50)=0,"Check invoice #",IF(C50="","Check service",IF(E50="","Check quantity",IF(H50="","Check rate","")))))</f>
        <v/>
      </c>
    </row>
    <row r="51">
      <c r="A51" s="27" t="n"/>
      <c r="B51" s="56" t="n"/>
      <c r="C51" s="28" t="n"/>
      <c r="D51" s="17" t="n"/>
      <c r="E51" s="40" t="n"/>
      <c r="F51" s="35">
        <f>IF(C51="","",IFERROR(VLOOKUP(C51,Assumptions!$A$11:$C$110,2,FALSE),"Check service"))</f>
        <v/>
      </c>
      <c r="G51" s="58" t="n"/>
      <c r="H51" s="57">
        <f>IF(C51="","",IF(G51&lt;&gt;"",G51,IFERROR(VLOOKUP(C51,Assumptions!$A$11:$C$110,3,FALSE),""))</f>
        <v/>
      </c>
      <c r="I51" s="57">
        <f>IF(OR(A51="",E51="",H51=""),"",IFERROR(E51*H51,""))</f>
        <v/>
      </c>
      <c r="J51" s="13">
        <f>IF(A51="","",COUNTIF($A$5:A51,A51))</f>
        <v/>
      </c>
      <c r="K51" s="12">
        <f>IF(OR(A51="",J51=""),"",A51&amp;"|"&amp;J51)</f>
        <v/>
      </c>
      <c r="L51" s="36">
        <f>IF(A51="","",IF(COUNTIF(Invoices!$A$5:$A$104,A51)=0,"Check invoice #",IF(C51="","Check service",IF(E51="","Check quantity",IF(H51="","Check rate","")))))</f>
        <v/>
      </c>
    </row>
    <row r="52">
      <c r="A52" s="27" t="n"/>
      <c r="B52" s="56" t="n"/>
      <c r="C52" s="28" t="n"/>
      <c r="D52" s="17" t="n"/>
      <c r="E52" s="40" t="n"/>
      <c r="F52" s="39">
        <f>IF(C52="","",IFERROR(VLOOKUP(C52,Assumptions!$A$11:$C$110,2,FALSE),"Check service"))</f>
        <v/>
      </c>
      <c r="G52" s="58" t="n"/>
      <c r="H52" s="59">
        <f>IF(C52="","",IF(G52&lt;&gt;"",G52,IFERROR(VLOOKUP(C52,Assumptions!$A$11:$C$110,3,FALSE),""))</f>
        <v/>
      </c>
      <c r="I52" s="59">
        <f>IF(OR(A52="",E52="",H52=""),"",IFERROR(E52*H52,""))</f>
        <v/>
      </c>
      <c r="J52" s="10">
        <f>IF(A52="","",COUNTIF($A$5:A52,A52))</f>
        <v/>
      </c>
      <c r="K52" s="9">
        <f>IF(OR(A52="",J52=""),"",A52&amp;"|"&amp;J52)</f>
        <v/>
      </c>
      <c r="L52" s="16">
        <f>IF(A52="","",IF(COUNTIF(Invoices!$A$5:$A$104,A52)=0,"Check invoice #",IF(C52="","Check service",IF(E52="","Check quantity",IF(H52="","Check rate","")))))</f>
        <v/>
      </c>
    </row>
    <row r="53">
      <c r="A53" s="27" t="n"/>
      <c r="B53" s="56" t="n"/>
      <c r="C53" s="28" t="n"/>
      <c r="D53" s="17" t="n"/>
      <c r="E53" s="40" t="n"/>
      <c r="F53" s="35">
        <f>IF(C53="","",IFERROR(VLOOKUP(C53,Assumptions!$A$11:$C$110,2,FALSE),"Check service"))</f>
        <v/>
      </c>
      <c r="G53" s="58" t="n"/>
      <c r="H53" s="57">
        <f>IF(C53="","",IF(G53&lt;&gt;"",G53,IFERROR(VLOOKUP(C53,Assumptions!$A$11:$C$110,3,FALSE),""))</f>
        <v/>
      </c>
      <c r="I53" s="57">
        <f>IF(OR(A53="",E53="",H53=""),"",IFERROR(E53*H53,""))</f>
        <v/>
      </c>
      <c r="J53" s="13">
        <f>IF(A53="","",COUNTIF($A$5:A53,A53))</f>
        <v/>
      </c>
      <c r="K53" s="12">
        <f>IF(OR(A53="",J53=""),"",A53&amp;"|"&amp;J53)</f>
        <v/>
      </c>
      <c r="L53" s="36">
        <f>IF(A53="","",IF(COUNTIF(Invoices!$A$5:$A$104,A53)=0,"Check invoice #",IF(C53="","Check service",IF(E53="","Check quantity",IF(H53="","Check rate","")))))</f>
        <v/>
      </c>
    </row>
    <row r="54">
      <c r="A54" s="27" t="n"/>
      <c r="B54" s="56" t="n"/>
      <c r="C54" s="28" t="n"/>
      <c r="D54" s="17" t="n"/>
      <c r="E54" s="40" t="n"/>
      <c r="F54" s="39">
        <f>IF(C54="","",IFERROR(VLOOKUP(C54,Assumptions!$A$11:$C$110,2,FALSE),"Check service"))</f>
        <v/>
      </c>
      <c r="G54" s="58" t="n"/>
      <c r="H54" s="59">
        <f>IF(C54="","",IF(G54&lt;&gt;"",G54,IFERROR(VLOOKUP(C54,Assumptions!$A$11:$C$110,3,FALSE),""))</f>
        <v/>
      </c>
      <c r="I54" s="59">
        <f>IF(OR(A54="",E54="",H54=""),"",IFERROR(E54*H54,""))</f>
        <v/>
      </c>
      <c r="J54" s="10">
        <f>IF(A54="","",COUNTIF($A$5:A54,A54))</f>
        <v/>
      </c>
      <c r="K54" s="9">
        <f>IF(OR(A54="",J54=""),"",A54&amp;"|"&amp;J54)</f>
        <v/>
      </c>
      <c r="L54" s="16">
        <f>IF(A54="","",IF(COUNTIF(Invoices!$A$5:$A$104,A54)=0,"Check invoice #",IF(C54="","Check service",IF(E54="","Check quantity",IF(H54="","Check rate","")))))</f>
        <v/>
      </c>
    </row>
    <row r="55">
      <c r="A55" s="27" t="n"/>
      <c r="B55" s="56" t="n"/>
      <c r="C55" s="28" t="n"/>
      <c r="D55" s="17" t="n"/>
      <c r="E55" s="40" t="n"/>
      <c r="F55" s="35">
        <f>IF(C55="","",IFERROR(VLOOKUP(C55,Assumptions!$A$11:$C$110,2,FALSE),"Check service"))</f>
        <v/>
      </c>
      <c r="G55" s="58" t="n"/>
      <c r="H55" s="57">
        <f>IF(C55="","",IF(G55&lt;&gt;"",G55,IFERROR(VLOOKUP(C55,Assumptions!$A$11:$C$110,3,FALSE),""))</f>
        <v/>
      </c>
      <c r="I55" s="57">
        <f>IF(OR(A55="",E55="",H55=""),"",IFERROR(E55*H55,""))</f>
        <v/>
      </c>
      <c r="J55" s="13">
        <f>IF(A55="","",COUNTIF($A$5:A55,A55))</f>
        <v/>
      </c>
      <c r="K55" s="12">
        <f>IF(OR(A55="",J55=""),"",A55&amp;"|"&amp;J55)</f>
        <v/>
      </c>
      <c r="L55" s="36">
        <f>IF(A55="","",IF(COUNTIF(Invoices!$A$5:$A$104,A55)=0,"Check invoice #",IF(C55="","Check service",IF(E55="","Check quantity",IF(H55="","Check rate","")))))</f>
        <v/>
      </c>
    </row>
    <row r="56">
      <c r="A56" s="27" t="n"/>
      <c r="B56" s="56" t="n"/>
      <c r="C56" s="28" t="n"/>
      <c r="D56" s="17" t="n"/>
      <c r="E56" s="40" t="n"/>
      <c r="F56" s="39">
        <f>IF(C56="","",IFERROR(VLOOKUP(C56,Assumptions!$A$11:$C$110,2,FALSE),"Check service"))</f>
        <v/>
      </c>
      <c r="G56" s="58" t="n"/>
      <c r="H56" s="59">
        <f>IF(C56="","",IF(G56&lt;&gt;"",G56,IFERROR(VLOOKUP(C56,Assumptions!$A$11:$C$110,3,FALSE),""))</f>
        <v/>
      </c>
      <c r="I56" s="59">
        <f>IF(OR(A56="",E56="",H56=""),"",IFERROR(E56*H56,""))</f>
        <v/>
      </c>
      <c r="J56" s="10">
        <f>IF(A56="","",COUNTIF($A$5:A56,A56))</f>
        <v/>
      </c>
      <c r="K56" s="9">
        <f>IF(OR(A56="",J56=""),"",A56&amp;"|"&amp;J56)</f>
        <v/>
      </c>
      <c r="L56" s="16">
        <f>IF(A56="","",IF(COUNTIF(Invoices!$A$5:$A$104,A56)=0,"Check invoice #",IF(C56="","Check service",IF(E56="","Check quantity",IF(H56="","Check rate","")))))</f>
        <v/>
      </c>
    </row>
    <row r="57">
      <c r="A57" s="27" t="n"/>
      <c r="B57" s="56" t="n"/>
      <c r="C57" s="28" t="n"/>
      <c r="D57" s="17" t="n"/>
      <c r="E57" s="40" t="n"/>
      <c r="F57" s="35">
        <f>IF(C57="","",IFERROR(VLOOKUP(C57,Assumptions!$A$11:$C$110,2,FALSE),"Check service"))</f>
        <v/>
      </c>
      <c r="G57" s="58" t="n"/>
      <c r="H57" s="57">
        <f>IF(C57="","",IF(G57&lt;&gt;"",G57,IFERROR(VLOOKUP(C57,Assumptions!$A$11:$C$110,3,FALSE),""))</f>
        <v/>
      </c>
      <c r="I57" s="57">
        <f>IF(OR(A57="",E57="",H57=""),"",IFERROR(E57*H57,""))</f>
        <v/>
      </c>
      <c r="J57" s="13">
        <f>IF(A57="","",COUNTIF($A$5:A57,A57))</f>
        <v/>
      </c>
      <c r="K57" s="12">
        <f>IF(OR(A57="",J57=""),"",A57&amp;"|"&amp;J57)</f>
        <v/>
      </c>
      <c r="L57" s="36">
        <f>IF(A57="","",IF(COUNTIF(Invoices!$A$5:$A$104,A57)=0,"Check invoice #",IF(C57="","Check service",IF(E57="","Check quantity",IF(H57="","Check rate","")))))</f>
        <v/>
      </c>
    </row>
    <row r="58">
      <c r="A58" s="27" t="n"/>
      <c r="B58" s="56" t="n"/>
      <c r="C58" s="28" t="n"/>
      <c r="D58" s="17" t="n"/>
      <c r="E58" s="40" t="n"/>
      <c r="F58" s="39">
        <f>IF(C58="","",IFERROR(VLOOKUP(C58,Assumptions!$A$11:$C$110,2,FALSE),"Check service"))</f>
        <v/>
      </c>
      <c r="G58" s="58" t="n"/>
      <c r="H58" s="59">
        <f>IF(C58="","",IF(G58&lt;&gt;"",G58,IFERROR(VLOOKUP(C58,Assumptions!$A$11:$C$110,3,FALSE),""))</f>
        <v/>
      </c>
      <c r="I58" s="59">
        <f>IF(OR(A58="",E58="",H58=""),"",IFERROR(E58*H58,""))</f>
        <v/>
      </c>
      <c r="J58" s="10">
        <f>IF(A58="","",COUNTIF($A$5:A58,A58))</f>
        <v/>
      </c>
      <c r="K58" s="9">
        <f>IF(OR(A58="",J58=""),"",A58&amp;"|"&amp;J58)</f>
        <v/>
      </c>
      <c r="L58" s="16">
        <f>IF(A58="","",IF(COUNTIF(Invoices!$A$5:$A$104,A58)=0,"Check invoice #",IF(C58="","Check service",IF(E58="","Check quantity",IF(H58="","Check rate","")))))</f>
        <v/>
      </c>
    </row>
    <row r="59">
      <c r="A59" s="27" t="n"/>
      <c r="B59" s="56" t="n"/>
      <c r="C59" s="28" t="n"/>
      <c r="D59" s="17" t="n"/>
      <c r="E59" s="40" t="n"/>
      <c r="F59" s="35">
        <f>IF(C59="","",IFERROR(VLOOKUP(C59,Assumptions!$A$11:$C$110,2,FALSE),"Check service"))</f>
        <v/>
      </c>
      <c r="G59" s="58" t="n"/>
      <c r="H59" s="57">
        <f>IF(C59="","",IF(G59&lt;&gt;"",G59,IFERROR(VLOOKUP(C59,Assumptions!$A$11:$C$110,3,FALSE),""))</f>
        <v/>
      </c>
      <c r="I59" s="57">
        <f>IF(OR(A59="",E59="",H59=""),"",IFERROR(E59*H59,""))</f>
        <v/>
      </c>
      <c r="J59" s="13">
        <f>IF(A59="","",COUNTIF($A$5:A59,A59))</f>
        <v/>
      </c>
      <c r="K59" s="12">
        <f>IF(OR(A59="",J59=""),"",A59&amp;"|"&amp;J59)</f>
        <v/>
      </c>
      <c r="L59" s="36">
        <f>IF(A59="","",IF(COUNTIF(Invoices!$A$5:$A$104,A59)=0,"Check invoice #",IF(C59="","Check service",IF(E59="","Check quantity",IF(H59="","Check rate","")))))</f>
        <v/>
      </c>
    </row>
    <row r="60">
      <c r="A60" s="27" t="n"/>
      <c r="B60" s="56" t="n"/>
      <c r="C60" s="28" t="n"/>
      <c r="D60" s="17" t="n"/>
      <c r="E60" s="40" t="n"/>
      <c r="F60" s="39">
        <f>IF(C60="","",IFERROR(VLOOKUP(C60,Assumptions!$A$11:$C$110,2,FALSE),"Check service"))</f>
        <v/>
      </c>
      <c r="G60" s="58" t="n"/>
      <c r="H60" s="59">
        <f>IF(C60="","",IF(G60&lt;&gt;"",G60,IFERROR(VLOOKUP(C60,Assumptions!$A$11:$C$110,3,FALSE),""))</f>
        <v/>
      </c>
      <c r="I60" s="59">
        <f>IF(OR(A60="",E60="",H60=""),"",IFERROR(E60*H60,""))</f>
        <v/>
      </c>
      <c r="J60" s="10">
        <f>IF(A60="","",COUNTIF($A$5:A60,A60))</f>
        <v/>
      </c>
      <c r="K60" s="9">
        <f>IF(OR(A60="",J60=""),"",A60&amp;"|"&amp;J60)</f>
        <v/>
      </c>
      <c r="L60" s="16">
        <f>IF(A60="","",IF(COUNTIF(Invoices!$A$5:$A$104,A60)=0,"Check invoice #",IF(C60="","Check service",IF(E60="","Check quantity",IF(H60="","Check rate","")))))</f>
        <v/>
      </c>
    </row>
    <row r="61">
      <c r="A61" s="27" t="n"/>
      <c r="B61" s="56" t="n"/>
      <c r="C61" s="28" t="n"/>
      <c r="D61" s="17" t="n"/>
      <c r="E61" s="40" t="n"/>
      <c r="F61" s="35">
        <f>IF(C61="","",IFERROR(VLOOKUP(C61,Assumptions!$A$11:$C$110,2,FALSE),"Check service"))</f>
        <v/>
      </c>
      <c r="G61" s="58" t="n"/>
      <c r="H61" s="57">
        <f>IF(C61="","",IF(G61&lt;&gt;"",G61,IFERROR(VLOOKUP(C61,Assumptions!$A$11:$C$110,3,FALSE),""))</f>
        <v/>
      </c>
      <c r="I61" s="57">
        <f>IF(OR(A61="",E61="",H61=""),"",IFERROR(E61*H61,""))</f>
        <v/>
      </c>
      <c r="J61" s="13">
        <f>IF(A61="","",COUNTIF($A$5:A61,A61))</f>
        <v/>
      </c>
      <c r="K61" s="12">
        <f>IF(OR(A61="",J61=""),"",A61&amp;"|"&amp;J61)</f>
        <v/>
      </c>
      <c r="L61" s="36">
        <f>IF(A61="","",IF(COUNTIF(Invoices!$A$5:$A$104,A61)=0,"Check invoice #",IF(C61="","Check service",IF(E61="","Check quantity",IF(H61="","Check rate","")))))</f>
        <v/>
      </c>
    </row>
    <row r="62">
      <c r="A62" s="27" t="n"/>
      <c r="B62" s="56" t="n"/>
      <c r="C62" s="28" t="n"/>
      <c r="D62" s="17" t="n"/>
      <c r="E62" s="40" t="n"/>
      <c r="F62" s="39">
        <f>IF(C62="","",IFERROR(VLOOKUP(C62,Assumptions!$A$11:$C$110,2,FALSE),"Check service"))</f>
        <v/>
      </c>
      <c r="G62" s="58" t="n"/>
      <c r="H62" s="59">
        <f>IF(C62="","",IF(G62&lt;&gt;"",G62,IFERROR(VLOOKUP(C62,Assumptions!$A$11:$C$110,3,FALSE),""))</f>
        <v/>
      </c>
      <c r="I62" s="59">
        <f>IF(OR(A62="",E62="",H62=""),"",IFERROR(E62*H62,""))</f>
        <v/>
      </c>
      <c r="J62" s="10">
        <f>IF(A62="","",COUNTIF($A$5:A62,A62))</f>
        <v/>
      </c>
      <c r="K62" s="9">
        <f>IF(OR(A62="",J62=""),"",A62&amp;"|"&amp;J62)</f>
        <v/>
      </c>
      <c r="L62" s="16">
        <f>IF(A62="","",IF(COUNTIF(Invoices!$A$5:$A$104,A62)=0,"Check invoice #",IF(C62="","Check service",IF(E62="","Check quantity",IF(H62="","Check rate","")))))</f>
        <v/>
      </c>
    </row>
    <row r="63">
      <c r="A63" s="27" t="n"/>
      <c r="B63" s="56" t="n"/>
      <c r="C63" s="28" t="n"/>
      <c r="D63" s="17" t="n"/>
      <c r="E63" s="40" t="n"/>
      <c r="F63" s="35">
        <f>IF(C63="","",IFERROR(VLOOKUP(C63,Assumptions!$A$11:$C$110,2,FALSE),"Check service"))</f>
        <v/>
      </c>
      <c r="G63" s="58" t="n"/>
      <c r="H63" s="57">
        <f>IF(C63="","",IF(G63&lt;&gt;"",G63,IFERROR(VLOOKUP(C63,Assumptions!$A$11:$C$110,3,FALSE),""))</f>
        <v/>
      </c>
      <c r="I63" s="57">
        <f>IF(OR(A63="",E63="",H63=""),"",IFERROR(E63*H63,""))</f>
        <v/>
      </c>
      <c r="J63" s="13">
        <f>IF(A63="","",COUNTIF($A$5:A63,A63))</f>
        <v/>
      </c>
      <c r="K63" s="12">
        <f>IF(OR(A63="",J63=""),"",A63&amp;"|"&amp;J63)</f>
        <v/>
      </c>
      <c r="L63" s="36">
        <f>IF(A63="","",IF(COUNTIF(Invoices!$A$5:$A$104,A63)=0,"Check invoice #",IF(C63="","Check service",IF(E63="","Check quantity",IF(H63="","Check rate","")))))</f>
        <v/>
      </c>
    </row>
    <row r="64">
      <c r="A64" s="27" t="n"/>
      <c r="B64" s="56" t="n"/>
      <c r="C64" s="28" t="n"/>
      <c r="D64" s="17" t="n"/>
      <c r="E64" s="40" t="n"/>
      <c r="F64" s="39">
        <f>IF(C64="","",IFERROR(VLOOKUP(C64,Assumptions!$A$11:$C$110,2,FALSE),"Check service"))</f>
        <v/>
      </c>
      <c r="G64" s="58" t="n"/>
      <c r="H64" s="59">
        <f>IF(C64="","",IF(G64&lt;&gt;"",G64,IFERROR(VLOOKUP(C64,Assumptions!$A$11:$C$110,3,FALSE),""))</f>
        <v/>
      </c>
      <c r="I64" s="59">
        <f>IF(OR(A64="",E64="",H64=""),"",IFERROR(E64*H64,""))</f>
        <v/>
      </c>
      <c r="J64" s="10">
        <f>IF(A64="","",COUNTIF($A$5:A64,A64))</f>
        <v/>
      </c>
      <c r="K64" s="9">
        <f>IF(OR(A64="",J64=""),"",A64&amp;"|"&amp;J64)</f>
        <v/>
      </c>
      <c r="L64" s="16">
        <f>IF(A64="","",IF(COUNTIF(Invoices!$A$5:$A$104,A64)=0,"Check invoice #",IF(C64="","Check service",IF(E64="","Check quantity",IF(H64="","Check rate","")))))</f>
        <v/>
      </c>
    </row>
    <row r="65">
      <c r="A65" s="27" t="n"/>
      <c r="B65" s="56" t="n"/>
      <c r="C65" s="28" t="n"/>
      <c r="D65" s="17" t="n"/>
      <c r="E65" s="40" t="n"/>
      <c r="F65" s="35">
        <f>IF(C65="","",IFERROR(VLOOKUP(C65,Assumptions!$A$11:$C$110,2,FALSE),"Check service"))</f>
        <v/>
      </c>
      <c r="G65" s="58" t="n"/>
      <c r="H65" s="57">
        <f>IF(C65="","",IF(G65&lt;&gt;"",G65,IFERROR(VLOOKUP(C65,Assumptions!$A$11:$C$110,3,FALSE),""))</f>
        <v/>
      </c>
      <c r="I65" s="57">
        <f>IF(OR(A65="",E65="",H65=""),"",IFERROR(E65*H65,""))</f>
        <v/>
      </c>
      <c r="J65" s="13">
        <f>IF(A65="","",COUNTIF($A$5:A65,A65))</f>
        <v/>
      </c>
      <c r="K65" s="12">
        <f>IF(OR(A65="",J65=""),"",A65&amp;"|"&amp;J65)</f>
        <v/>
      </c>
      <c r="L65" s="36">
        <f>IF(A65="","",IF(COUNTIF(Invoices!$A$5:$A$104,A65)=0,"Check invoice #",IF(C65="","Check service",IF(E65="","Check quantity",IF(H65="","Check rate","")))))</f>
        <v/>
      </c>
    </row>
    <row r="66">
      <c r="A66" s="27" t="n"/>
      <c r="B66" s="56" t="n"/>
      <c r="C66" s="28" t="n"/>
      <c r="D66" s="17" t="n"/>
      <c r="E66" s="40" t="n"/>
      <c r="F66" s="39">
        <f>IF(C66="","",IFERROR(VLOOKUP(C66,Assumptions!$A$11:$C$110,2,FALSE),"Check service"))</f>
        <v/>
      </c>
      <c r="G66" s="58" t="n"/>
      <c r="H66" s="59">
        <f>IF(C66="","",IF(G66&lt;&gt;"",G66,IFERROR(VLOOKUP(C66,Assumptions!$A$11:$C$110,3,FALSE),""))</f>
        <v/>
      </c>
      <c r="I66" s="59">
        <f>IF(OR(A66="",E66="",H66=""),"",IFERROR(E66*H66,""))</f>
        <v/>
      </c>
      <c r="J66" s="10">
        <f>IF(A66="","",COUNTIF($A$5:A66,A66))</f>
        <v/>
      </c>
      <c r="K66" s="9">
        <f>IF(OR(A66="",J66=""),"",A66&amp;"|"&amp;J66)</f>
        <v/>
      </c>
      <c r="L66" s="16">
        <f>IF(A66="","",IF(COUNTIF(Invoices!$A$5:$A$104,A66)=0,"Check invoice #",IF(C66="","Check service",IF(E66="","Check quantity",IF(H66="","Check rate","")))))</f>
        <v/>
      </c>
    </row>
    <row r="67">
      <c r="A67" s="27" t="n"/>
      <c r="B67" s="56" t="n"/>
      <c r="C67" s="28" t="n"/>
      <c r="D67" s="17" t="n"/>
      <c r="E67" s="40" t="n"/>
      <c r="F67" s="35">
        <f>IF(C67="","",IFERROR(VLOOKUP(C67,Assumptions!$A$11:$C$110,2,FALSE),"Check service"))</f>
        <v/>
      </c>
      <c r="G67" s="58" t="n"/>
      <c r="H67" s="57">
        <f>IF(C67="","",IF(G67&lt;&gt;"",G67,IFERROR(VLOOKUP(C67,Assumptions!$A$11:$C$110,3,FALSE),""))</f>
        <v/>
      </c>
      <c r="I67" s="57">
        <f>IF(OR(A67="",E67="",H67=""),"",IFERROR(E67*H67,""))</f>
        <v/>
      </c>
      <c r="J67" s="13">
        <f>IF(A67="","",COUNTIF($A$5:A67,A67))</f>
        <v/>
      </c>
      <c r="K67" s="12">
        <f>IF(OR(A67="",J67=""),"",A67&amp;"|"&amp;J67)</f>
        <v/>
      </c>
      <c r="L67" s="36">
        <f>IF(A67="","",IF(COUNTIF(Invoices!$A$5:$A$104,A67)=0,"Check invoice #",IF(C67="","Check service",IF(E67="","Check quantity",IF(H67="","Check rate","")))))</f>
        <v/>
      </c>
    </row>
    <row r="68">
      <c r="A68" s="27" t="n"/>
      <c r="B68" s="56" t="n"/>
      <c r="C68" s="28" t="n"/>
      <c r="D68" s="17" t="n"/>
      <c r="E68" s="40" t="n"/>
      <c r="F68" s="39">
        <f>IF(C68="","",IFERROR(VLOOKUP(C68,Assumptions!$A$11:$C$110,2,FALSE),"Check service"))</f>
        <v/>
      </c>
      <c r="G68" s="58" t="n"/>
      <c r="H68" s="59">
        <f>IF(C68="","",IF(G68&lt;&gt;"",G68,IFERROR(VLOOKUP(C68,Assumptions!$A$11:$C$110,3,FALSE),""))</f>
        <v/>
      </c>
      <c r="I68" s="59">
        <f>IF(OR(A68="",E68="",H68=""),"",IFERROR(E68*H68,""))</f>
        <v/>
      </c>
      <c r="J68" s="10">
        <f>IF(A68="","",COUNTIF($A$5:A68,A68))</f>
        <v/>
      </c>
      <c r="K68" s="9">
        <f>IF(OR(A68="",J68=""),"",A68&amp;"|"&amp;J68)</f>
        <v/>
      </c>
      <c r="L68" s="16">
        <f>IF(A68="","",IF(COUNTIF(Invoices!$A$5:$A$104,A68)=0,"Check invoice #",IF(C68="","Check service",IF(E68="","Check quantity",IF(H68="","Check rate","")))))</f>
        <v/>
      </c>
    </row>
    <row r="69">
      <c r="A69" s="27" t="n"/>
      <c r="B69" s="56" t="n"/>
      <c r="C69" s="28" t="n"/>
      <c r="D69" s="17" t="n"/>
      <c r="E69" s="40" t="n"/>
      <c r="F69" s="35">
        <f>IF(C69="","",IFERROR(VLOOKUP(C69,Assumptions!$A$11:$C$110,2,FALSE),"Check service"))</f>
        <v/>
      </c>
      <c r="G69" s="58" t="n"/>
      <c r="H69" s="57">
        <f>IF(C69="","",IF(G69&lt;&gt;"",G69,IFERROR(VLOOKUP(C69,Assumptions!$A$11:$C$110,3,FALSE),""))</f>
        <v/>
      </c>
      <c r="I69" s="57">
        <f>IF(OR(A69="",E69="",H69=""),"",IFERROR(E69*H69,""))</f>
        <v/>
      </c>
      <c r="J69" s="13">
        <f>IF(A69="","",COUNTIF($A$5:A69,A69))</f>
        <v/>
      </c>
      <c r="K69" s="12">
        <f>IF(OR(A69="",J69=""),"",A69&amp;"|"&amp;J69)</f>
        <v/>
      </c>
      <c r="L69" s="36">
        <f>IF(A69="","",IF(COUNTIF(Invoices!$A$5:$A$104,A69)=0,"Check invoice #",IF(C69="","Check service",IF(E69="","Check quantity",IF(H69="","Check rate","")))))</f>
        <v/>
      </c>
    </row>
    <row r="70">
      <c r="A70" s="27" t="n"/>
      <c r="B70" s="56" t="n"/>
      <c r="C70" s="28" t="n"/>
      <c r="D70" s="17" t="n"/>
      <c r="E70" s="40" t="n"/>
      <c r="F70" s="39">
        <f>IF(C70="","",IFERROR(VLOOKUP(C70,Assumptions!$A$11:$C$110,2,FALSE),"Check service"))</f>
        <v/>
      </c>
      <c r="G70" s="58" t="n"/>
      <c r="H70" s="59">
        <f>IF(C70="","",IF(G70&lt;&gt;"",G70,IFERROR(VLOOKUP(C70,Assumptions!$A$11:$C$110,3,FALSE),""))</f>
        <v/>
      </c>
      <c r="I70" s="59">
        <f>IF(OR(A70="",E70="",H70=""),"",IFERROR(E70*H70,""))</f>
        <v/>
      </c>
      <c r="J70" s="10">
        <f>IF(A70="","",COUNTIF($A$5:A70,A70))</f>
        <v/>
      </c>
      <c r="K70" s="9">
        <f>IF(OR(A70="",J70=""),"",A70&amp;"|"&amp;J70)</f>
        <v/>
      </c>
      <c r="L70" s="16">
        <f>IF(A70="","",IF(COUNTIF(Invoices!$A$5:$A$104,A70)=0,"Check invoice #",IF(C70="","Check service",IF(E70="","Check quantity",IF(H70="","Check rate","")))))</f>
        <v/>
      </c>
    </row>
    <row r="71">
      <c r="A71" s="27" t="n"/>
      <c r="B71" s="56" t="n"/>
      <c r="C71" s="28" t="n"/>
      <c r="D71" s="17" t="n"/>
      <c r="E71" s="40" t="n"/>
      <c r="F71" s="35">
        <f>IF(C71="","",IFERROR(VLOOKUP(C71,Assumptions!$A$11:$C$110,2,FALSE),"Check service"))</f>
        <v/>
      </c>
      <c r="G71" s="58" t="n"/>
      <c r="H71" s="57">
        <f>IF(C71="","",IF(G71&lt;&gt;"",G71,IFERROR(VLOOKUP(C71,Assumptions!$A$11:$C$110,3,FALSE),""))</f>
        <v/>
      </c>
      <c r="I71" s="57">
        <f>IF(OR(A71="",E71="",H71=""),"",IFERROR(E71*H71,""))</f>
        <v/>
      </c>
      <c r="J71" s="13">
        <f>IF(A71="","",COUNTIF($A$5:A71,A71))</f>
        <v/>
      </c>
      <c r="K71" s="12">
        <f>IF(OR(A71="",J71=""),"",A71&amp;"|"&amp;J71)</f>
        <v/>
      </c>
      <c r="L71" s="36">
        <f>IF(A71="","",IF(COUNTIF(Invoices!$A$5:$A$104,A71)=0,"Check invoice #",IF(C71="","Check service",IF(E71="","Check quantity",IF(H71="","Check rate","")))))</f>
        <v/>
      </c>
    </row>
    <row r="72">
      <c r="A72" s="27" t="n"/>
      <c r="B72" s="56" t="n"/>
      <c r="C72" s="28" t="n"/>
      <c r="D72" s="17" t="n"/>
      <c r="E72" s="40" t="n"/>
      <c r="F72" s="39">
        <f>IF(C72="","",IFERROR(VLOOKUP(C72,Assumptions!$A$11:$C$110,2,FALSE),"Check service"))</f>
        <v/>
      </c>
      <c r="G72" s="58" t="n"/>
      <c r="H72" s="59">
        <f>IF(C72="","",IF(G72&lt;&gt;"",G72,IFERROR(VLOOKUP(C72,Assumptions!$A$11:$C$110,3,FALSE),""))</f>
        <v/>
      </c>
      <c r="I72" s="59">
        <f>IF(OR(A72="",E72="",H72=""),"",IFERROR(E72*H72,""))</f>
        <v/>
      </c>
      <c r="J72" s="10">
        <f>IF(A72="","",COUNTIF($A$5:A72,A72))</f>
        <v/>
      </c>
      <c r="K72" s="9">
        <f>IF(OR(A72="",J72=""),"",A72&amp;"|"&amp;J72)</f>
        <v/>
      </c>
      <c r="L72" s="16">
        <f>IF(A72="","",IF(COUNTIF(Invoices!$A$5:$A$104,A72)=0,"Check invoice #",IF(C72="","Check service",IF(E72="","Check quantity",IF(H72="","Check rate","")))))</f>
        <v/>
      </c>
    </row>
    <row r="73">
      <c r="A73" s="27" t="n"/>
      <c r="B73" s="56" t="n"/>
      <c r="C73" s="28" t="n"/>
      <c r="D73" s="17" t="n"/>
      <c r="E73" s="40" t="n"/>
      <c r="F73" s="35">
        <f>IF(C73="","",IFERROR(VLOOKUP(C73,Assumptions!$A$11:$C$110,2,FALSE),"Check service"))</f>
        <v/>
      </c>
      <c r="G73" s="58" t="n"/>
      <c r="H73" s="57">
        <f>IF(C73="","",IF(G73&lt;&gt;"",G73,IFERROR(VLOOKUP(C73,Assumptions!$A$11:$C$110,3,FALSE),""))</f>
        <v/>
      </c>
      <c r="I73" s="57">
        <f>IF(OR(A73="",E73="",H73=""),"",IFERROR(E73*H73,""))</f>
        <v/>
      </c>
      <c r="J73" s="13">
        <f>IF(A73="","",COUNTIF($A$5:A73,A73))</f>
        <v/>
      </c>
      <c r="K73" s="12">
        <f>IF(OR(A73="",J73=""),"",A73&amp;"|"&amp;J73)</f>
        <v/>
      </c>
      <c r="L73" s="36">
        <f>IF(A73="","",IF(COUNTIF(Invoices!$A$5:$A$104,A73)=0,"Check invoice #",IF(C73="","Check service",IF(E73="","Check quantity",IF(H73="","Check rate","")))))</f>
        <v/>
      </c>
    </row>
    <row r="74">
      <c r="A74" s="27" t="n"/>
      <c r="B74" s="56" t="n"/>
      <c r="C74" s="28" t="n"/>
      <c r="D74" s="17" t="n"/>
      <c r="E74" s="40" t="n"/>
      <c r="F74" s="39">
        <f>IF(C74="","",IFERROR(VLOOKUP(C74,Assumptions!$A$11:$C$110,2,FALSE),"Check service"))</f>
        <v/>
      </c>
      <c r="G74" s="58" t="n"/>
      <c r="H74" s="59">
        <f>IF(C74="","",IF(G74&lt;&gt;"",G74,IFERROR(VLOOKUP(C74,Assumptions!$A$11:$C$110,3,FALSE),""))</f>
        <v/>
      </c>
      <c r="I74" s="59">
        <f>IF(OR(A74="",E74="",H74=""),"",IFERROR(E74*H74,""))</f>
        <v/>
      </c>
      <c r="J74" s="10">
        <f>IF(A74="","",COUNTIF($A$5:A74,A74))</f>
        <v/>
      </c>
      <c r="K74" s="9">
        <f>IF(OR(A74="",J74=""),"",A74&amp;"|"&amp;J74)</f>
        <v/>
      </c>
      <c r="L74" s="16">
        <f>IF(A74="","",IF(COUNTIF(Invoices!$A$5:$A$104,A74)=0,"Check invoice #",IF(C74="","Check service",IF(E74="","Check quantity",IF(H74="","Check rate","")))))</f>
        <v/>
      </c>
    </row>
    <row r="75">
      <c r="A75" s="27" t="n"/>
      <c r="B75" s="56" t="n"/>
      <c r="C75" s="28" t="n"/>
      <c r="D75" s="17" t="n"/>
      <c r="E75" s="40" t="n"/>
      <c r="F75" s="35">
        <f>IF(C75="","",IFERROR(VLOOKUP(C75,Assumptions!$A$11:$C$110,2,FALSE),"Check service"))</f>
        <v/>
      </c>
      <c r="G75" s="58" t="n"/>
      <c r="H75" s="57">
        <f>IF(C75="","",IF(G75&lt;&gt;"",G75,IFERROR(VLOOKUP(C75,Assumptions!$A$11:$C$110,3,FALSE),""))</f>
        <v/>
      </c>
      <c r="I75" s="57">
        <f>IF(OR(A75="",E75="",H75=""),"",IFERROR(E75*H75,""))</f>
        <v/>
      </c>
      <c r="J75" s="13">
        <f>IF(A75="","",COUNTIF($A$5:A75,A75))</f>
        <v/>
      </c>
      <c r="K75" s="12">
        <f>IF(OR(A75="",J75=""),"",A75&amp;"|"&amp;J75)</f>
        <v/>
      </c>
      <c r="L75" s="36">
        <f>IF(A75="","",IF(COUNTIF(Invoices!$A$5:$A$104,A75)=0,"Check invoice #",IF(C75="","Check service",IF(E75="","Check quantity",IF(H75="","Check rate","")))))</f>
        <v/>
      </c>
    </row>
    <row r="76">
      <c r="A76" s="27" t="n"/>
      <c r="B76" s="56" t="n"/>
      <c r="C76" s="28" t="n"/>
      <c r="D76" s="17" t="n"/>
      <c r="E76" s="40" t="n"/>
      <c r="F76" s="39">
        <f>IF(C76="","",IFERROR(VLOOKUP(C76,Assumptions!$A$11:$C$110,2,FALSE),"Check service"))</f>
        <v/>
      </c>
      <c r="G76" s="58" t="n"/>
      <c r="H76" s="59">
        <f>IF(C76="","",IF(G76&lt;&gt;"",G76,IFERROR(VLOOKUP(C76,Assumptions!$A$11:$C$110,3,FALSE),""))</f>
        <v/>
      </c>
      <c r="I76" s="59">
        <f>IF(OR(A76="",E76="",H76=""),"",IFERROR(E76*H76,""))</f>
        <v/>
      </c>
      <c r="J76" s="10">
        <f>IF(A76="","",COUNTIF($A$5:A76,A76))</f>
        <v/>
      </c>
      <c r="K76" s="9">
        <f>IF(OR(A76="",J76=""),"",A76&amp;"|"&amp;J76)</f>
        <v/>
      </c>
      <c r="L76" s="16">
        <f>IF(A76="","",IF(COUNTIF(Invoices!$A$5:$A$104,A76)=0,"Check invoice #",IF(C76="","Check service",IF(E76="","Check quantity",IF(H76="","Check rate","")))))</f>
        <v/>
      </c>
    </row>
    <row r="77">
      <c r="A77" s="27" t="n"/>
      <c r="B77" s="56" t="n"/>
      <c r="C77" s="28" t="n"/>
      <c r="D77" s="17" t="n"/>
      <c r="E77" s="40" t="n"/>
      <c r="F77" s="35">
        <f>IF(C77="","",IFERROR(VLOOKUP(C77,Assumptions!$A$11:$C$110,2,FALSE),"Check service"))</f>
        <v/>
      </c>
      <c r="G77" s="58" t="n"/>
      <c r="H77" s="57">
        <f>IF(C77="","",IF(G77&lt;&gt;"",G77,IFERROR(VLOOKUP(C77,Assumptions!$A$11:$C$110,3,FALSE),""))</f>
        <v/>
      </c>
      <c r="I77" s="57">
        <f>IF(OR(A77="",E77="",H77=""),"",IFERROR(E77*H77,""))</f>
        <v/>
      </c>
      <c r="J77" s="13">
        <f>IF(A77="","",COUNTIF($A$5:A77,A77))</f>
        <v/>
      </c>
      <c r="K77" s="12">
        <f>IF(OR(A77="",J77=""),"",A77&amp;"|"&amp;J77)</f>
        <v/>
      </c>
      <c r="L77" s="36">
        <f>IF(A77="","",IF(COUNTIF(Invoices!$A$5:$A$104,A77)=0,"Check invoice #",IF(C77="","Check service",IF(E77="","Check quantity",IF(H77="","Check rate","")))))</f>
        <v/>
      </c>
    </row>
    <row r="78">
      <c r="A78" s="27" t="n"/>
      <c r="B78" s="56" t="n"/>
      <c r="C78" s="28" t="n"/>
      <c r="D78" s="17" t="n"/>
      <c r="E78" s="40" t="n"/>
      <c r="F78" s="39">
        <f>IF(C78="","",IFERROR(VLOOKUP(C78,Assumptions!$A$11:$C$110,2,FALSE),"Check service"))</f>
        <v/>
      </c>
      <c r="G78" s="58" t="n"/>
      <c r="H78" s="59">
        <f>IF(C78="","",IF(G78&lt;&gt;"",G78,IFERROR(VLOOKUP(C78,Assumptions!$A$11:$C$110,3,FALSE),""))</f>
        <v/>
      </c>
      <c r="I78" s="59">
        <f>IF(OR(A78="",E78="",H78=""),"",IFERROR(E78*H78,""))</f>
        <v/>
      </c>
      <c r="J78" s="10">
        <f>IF(A78="","",COUNTIF($A$5:A78,A78))</f>
        <v/>
      </c>
      <c r="K78" s="9">
        <f>IF(OR(A78="",J78=""),"",A78&amp;"|"&amp;J78)</f>
        <v/>
      </c>
      <c r="L78" s="16">
        <f>IF(A78="","",IF(COUNTIF(Invoices!$A$5:$A$104,A78)=0,"Check invoice #",IF(C78="","Check service",IF(E78="","Check quantity",IF(H78="","Check rate","")))))</f>
        <v/>
      </c>
    </row>
    <row r="79">
      <c r="A79" s="27" t="n"/>
      <c r="B79" s="56" t="n"/>
      <c r="C79" s="28" t="n"/>
      <c r="D79" s="17" t="n"/>
      <c r="E79" s="40" t="n"/>
      <c r="F79" s="35">
        <f>IF(C79="","",IFERROR(VLOOKUP(C79,Assumptions!$A$11:$C$110,2,FALSE),"Check service"))</f>
        <v/>
      </c>
      <c r="G79" s="58" t="n"/>
      <c r="H79" s="57">
        <f>IF(C79="","",IF(G79&lt;&gt;"",G79,IFERROR(VLOOKUP(C79,Assumptions!$A$11:$C$110,3,FALSE),""))</f>
        <v/>
      </c>
      <c r="I79" s="57">
        <f>IF(OR(A79="",E79="",H79=""),"",IFERROR(E79*H79,""))</f>
        <v/>
      </c>
      <c r="J79" s="13">
        <f>IF(A79="","",COUNTIF($A$5:A79,A79))</f>
        <v/>
      </c>
      <c r="K79" s="12">
        <f>IF(OR(A79="",J79=""),"",A79&amp;"|"&amp;J79)</f>
        <v/>
      </c>
      <c r="L79" s="36">
        <f>IF(A79="","",IF(COUNTIF(Invoices!$A$5:$A$104,A79)=0,"Check invoice #",IF(C79="","Check service",IF(E79="","Check quantity",IF(H79="","Check rate","")))))</f>
        <v/>
      </c>
    </row>
    <row r="80">
      <c r="A80" s="27" t="n"/>
      <c r="B80" s="56" t="n"/>
      <c r="C80" s="28" t="n"/>
      <c r="D80" s="17" t="n"/>
      <c r="E80" s="40" t="n"/>
      <c r="F80" s="39">
        <f>IF(C80="","",IFERROR(VLOOKUP(C80,Assumptions!$A$11:$C$110,2,FALSE),"Check service"))</f>
        <v/>
      </c>
      <c r="G80" s="58" t="n"/>
      <c r="H80" s="59">
        <f>IF(C80="","",IF(G80&lt;&gt;"",G80,IFERROR(VLOOKUP(C80,Assumptions!$A$11:$C$110,3,FALSE),""))</f>
        <v/>
      </c>
      <c r="I80" s="59">
        <f>IF(OR(A80="",E80="",H80=""),"",IFERROR(E80*H80,""))</f>
        <v/>
      </c>
      <c r="J80" s="10">
        <f>IF(A80="","",COUNTIF($A$5:A80,A80))</f>
        <v/>
      </c>
      <c r="K80" s="9">
        <f>IF(OR(A80="",J80=""),"",A80&amp;"|"&amp;J80)</f>
        <v/>
      </c>
      <c r="L80" s="16">
        <f>IF(A80="","",IF(COUNTIF(Invoices!$A$5:$A$104,A80)=0,"Check invoice #",IF(C80="","Check service",IF(E80="","Check quantity",IF(H80="","Check rate","")))))</f>
        <v/>
      </c>
    </row>
    <row r="81">
      <c r="A81" s="27" t="n"/>
      <c r="B81" s="56" t="n"/>
      <c r="C81" s="28" t="n"/>
      <c r="D81" s="17" t="n"/>
      <c r="E81" s="40" t="n"/>
      <c r="F81" s="35">
        <f>IF(C81="","",IFERROR(VLOOKUP(C81,Assumptions!$A$11:$C$110,2,FALSE),"Check service"))</f>
        <v/>
      </c>
      <c r="G81" s="58" t="n"/>
      <c r="H81" s="57">
        <f>IF(C81="","",IF(G81&lt;&gt;"",G81,IFERROR(VLOOKUP(C81,Assumptions!$A$11:$C$110,3,FALSE),""))</f>
        <v/>
      </c>
      <c r="I81" s="57">
        <f>IF(OR(A81="",E81="",H81=""),"",IFERROR(E81*H81,""))</f>
        <v/>
      </c>
      <c r="J81" s="13">
        <f>IF(A81="","",COUNTIF($A$5:A81,A81))</f>
        <v/>
      </c>
      <c r="K81" s="12">
        <f>IF(OR(A81="",J81=""),"",A81&amp;"|"&amp;J81)</f>
        <v/>
      </c>
      <c r="L81" s="36">
        <f>IF(A81="","",IF(COUNTIF(Invoices!$A$5:$A$104,A81)=0,"Check invoice #",IF(C81="","Check service",IF(E81="","Check quantity",IF(H81="","Check rate","")))))</f>
        <v/>
      </c>
    </row>
    <row r="82">
      <c r="A82" s="27" t="n"/>
      <c r="B82" s="56" t="n"/>
      <c r="C82" s="28" t="n"/>
      <c r="D82" s="17" t="n"/>
      <c r="E82" s="40" t="n"/>
      <c r="F82" s="39">
        <f>IF(C82="","",IFERROR(VLOOKUP(C82,Assumptions!$A$11:$C$110,2,FALSE),"Check service"))</f>
        <v/>
      </c>
      <c r="G82" s="58" t="n"/>
      <c r="H82" s="59">
        <f>IF(C82="","",IF(G82&lt;&gt;"",G82,IFERROR(VLOOKUP(C82,Assumptions!$A$11:$C$110,3,FALSE),""))</f>
        <v/>
      </c>
      <c r="I82" s="59">
        <f>IF(OR(A82="",E82="",H82=""),"",IFERROR(E82*H82,""))</f>
        <v/>
      </c>
      <c r="J82" s="10">
        <f>IF(A82="","",COUNTIF($A$5:A82,A82))</f>
        <v/>
      </c>
      <c r="K82" s="9">
        <f>IF(OR(A82="",J82=""),"",A82&amp;"|"&amp;J82)</f>
        <v/>
      </c>
      <c r="L82" s="16">
        <f>IF(A82="","",IF(COUNTIF(Invoices!$A$5:$A$104,A82)=0,"Check invoice #",IF(C82="","Check service",IF(E82="","Check quantity",IF(H82="","Check rate","")))))</f>
        <v/>
      </c>
    </row>
    <row r="83">
      <c r="A83" s="27" t="n"/>
      <c r="B83" s="56" t="n"/>
      <c r="C83" s="28" t="n"/>
      <c r="D83" s="17" t="n"/>
      <c r="E83" s="40" t="n"/>
      <c r="F83" s="35">
        <f>IF(C83="","",IFERROR(VLOOKUP(C83,Assumptions!$A$11:$C$110,2,FALSE),"Check service"))</f>
        <v/>
      </c>
      <c r="G83" s="58" t="n"/>
      <c r="H83" s="57">
        <f>IF(C83="","",IF(G83&lt;&gt;"",G83,IFERROR(VLOOKUP(C83,Assumptions!$A$11:$C$110,3,FALSE),""))</f>
        <v/>
      </c>
      <c r="I83" s="57">
        <f>IF(OR(A83="",E83="",H83=""),"",IFERROR(E83*H83,""))</f>
        <v/>
      </c>
      <c r="J83" s="13">
        <f>IF(A83="","",COUNTIF($A$5:A83,A83))</f>
        <v/>
      </c>
      <c r="K83" s="12">
        <f>IF(OR(A83="",J83=""),"",A83&amp;"|"&amp;J83)</f>
        <v/>
      </c>
      <c r="L83" s="36">
        <f>IF(A83="","",IF(COUNTIF(Invoices!$A$5:$A$104,A83)=0,"Check invoice #",IF(C83="","Check service",IF(E83="","Check quantity",IF(H83="","Check rate","")))))</f>
        <v/>
      </c>
    </row>
    <row r="84">
      <c r="A84" s="27" t="n"/>
      <c r="B84" s="56" t="n"/>
      <c r="C84" s="28" t="n"/>
      <c r="D84" s="17" t="n"/>
      <c r="E84" s="40" t="n"/>
      <c r="F84" s="39">
        <f>IF(C84="","",IFERROR(VLOOKUP(C84,Assumptions!$A$11:$C$110,2,FALSE),"Check service"))</f>
        <v/>
      </c>
      <c r="G84" s="58" t="n"/>
      <c r="H84" s="59">
        <f>IF(C84="","",IF(G84&lt;&gt;"",G84,IFERROR(VLOOKUP(C84,Assumptions!$A$11:$C$110,3,FALSE),""))</f>
        <v/>
      </c>
      <c r="I84" s="59">
        <f>IF(OR(A84="",E84="",H84=""),"",IFERROR(E84*H84,""))</f>
        <v/>
      </c>
      <c r="J84" s="10">
        <f>IF(A84="","",COUNTIF($A$5:A84,A84))</f>
        <v/>
      </c>
      <c r="K84" s="9">
        <f>IF(OR(A84="",J84=""),"",A84&amp;"|"&amp;J84)</f>
        <v/>
      </c>
      <c r="L84" s="16">
        <f>IF(A84="","",IF(COUNTIF(Invoices!$A$5:$A$104,A84)=0,"Check invoice #",IF(C84="","Check service",IF(E84="","Check quantity",IF(H84="","Check rate","")))))</f>
        <v/>
      </c>
    </row>
    <row r="85">
      <c r="A85" s="27" t="n"/>
      <c r="B85" s="56" t="n"/>
      <c r="C85" s="28" t="n"/>
      <c r="D85" s="17" t="n"/>
      <c r="E85" s="40" t="n"/>
      <c r="F85" s="35">
        <f>IF(C85="","",IFERROR(VLOOKUP(C85,Assumptions!$A$11:$C$110,2,FALSE),"Check service"))</f>
        <v/>
      </c>
      <c r="G85" s="58" t="n"/>
      <c r="H85" s="57">
        <f>IF(C85="","",IF(G85&lt;&gt;"",G85,IFERROR(VLOOKUP(C85,Assumptions!$A$11:$C$110,3,FALSE),""))</f>
        <v/>
      </c>
      <c r="I85" s="57">
        <f>IF(OR(A85="",E85="",H85=""),"",IFERROR(E85*H85,""))</f>
        <v/>
      </c>
      <c r="J85" s="13">
        <f>IF(A85="","",COUNTIF($A$5:A85,A85))</f>
        <v/>
      </c>
      <c r="K85" s="12">
        <f>IF(OR(A85="",J85=""),"",A85&amp;"|"&amp;J85)</f>
        <v/>
      </c>
      <c r="L85" s="36">
        <f>IF(A85="","",IF(COUNTIF(Invoices!$A$5:$A$104,A85)=0,"Check invoice #",IF(C85="","Check service",IF(E85="","Check quantity",IF(H85="","Check rate","")))))</f>
        <v/>
      </c>
    </row>
    <row r="86">
      <c r="A86" s="27" t="n"/>
      <c r="B86" s="56" t="n"/>
      <c r="C86" s="28" t="n"/>
      <c r="D86" s="17" t="n"/>
      <c r="E86" s="40" t="n"/>
      <c r="F86" s="39">
        <f>IF(C86="","",IFERROR(VLOOKUP(C86,Assumptions!$A$11:$C$110,2,FALSE),"Check service"))</f>
        <v/>
      </c>
      <c r="G86" s="58" t="n"/>
      <c r="H86" s="59">
        <f>IF(C86="","",IF(G86&lt;&gt;"",G86,IFERROR(VLOOKUP(C86,Assumptions!$A$11:$C$110,3,FALSE),""))</f>
        <v/>
      </c>
      <c r="I86" s="59">
        <f>IF(OR(A86="",E86="",H86=""),"",IFERROR(E86*H86,""))</f>
        <v/>
      </c>
      <c r="J86" s="10">
        <f>IF(A86="","",COUNTIF($A$5:A86,A86))</f>
        <v/>
      </c>
      <c r="K86" s="9">
        <f>IF(OR(A86="",J86=""),"",A86&amp;"|"&amp;J86)</f>
        <v/>
      </c>
      <c r="L86" s="16">
        <f>IF(A86="","",IF(COUNTIF(Invoices!$A$5:$A$104,A86)=0,"Check invoice #",IF(C86="","Check service",IF(E86="","Check quantity",IF(H86="","Check rate","")))))</f>
        <v/>
      </c>
    </row>
    <row r="87">
      <c r="A87" s="27" t="n"/>
      <c r="B87" s="56" t="n"/>
      <c r="C87" s="28" t="n"/>
      <c r="D87" s="17" t="n"/>
      <c r="E87" s="40" t="n"/>
      <c r="F87" s="35">
        <f>IF(C87="","",IFERROR(VLOOKUP(C87,Assumptions!$A$11:$C$110,2,FALSE),"Check service"))</f>
        <v/>
      </c>
      <c r="G87" s="58" t="n"/>
      <c r="H87" s="57">
        <f>IF(C87="","",IF(G87&lt;&gt;"",G87,IFERROR(VLOOKUP(C87,Assumptions!$A$11:$C$110,3,FALSE),""))</f>
        <v/>
      </c>
      <c r="I87" s="57">
        <f>IF(OR(A87="",E87="",H87=""),"",IFERROR(E87*H87,""))</f>
        <v/>
      </c>
      <c r="J87" s="13">
        <f>IF(A87="","",COUNTIF($A$5:A87,A87))</f>
        <v/>
      </c>
      <c r="K87" s="12">
        <f>IF(OR(A87="",J87=""),"",A87&amp;"|"&amp;J87)</f>
        <v/>
      </c>
      <c r="L87" s="36">
        <f>IF(A87="","",IF(COUNTIF(Invoices!$A$5:$A$104,A87)=0,"Check invoice #",IF(C87="","Check service",IF(E87="","Check quantity",IF(H87="","Check rate","")))))</f>
        <v/>
      </c>
    </row>
    <row r="88">
      <c r="A88" s="27" t="n"/>
      <c r="B88" s="56" t="n"/>
      <c r="C88" s="28" t="n"/>
      <c r="D88" s="17" t="n"/>
      <c r="E88" s="40" t="n"/>
      <c r="F88" s="39">
        <f>IF(C88="","",IFERROR(VLOOKUP(C88,Assumptions!$A$11:$C$110,2,FALSE),"Check service"))</f>
        <v/>
      </c>
      <c r="G88" s="58" t="n"/>
      <c r="H88" s="59">
        <f>IF(C88="","",IF(G88&lt;&gt;"",G88,IFERROR(VLOOKUP(C88,Assumptions!$A$11:$C$110,3,FALSE),""))</f>
        <v/>
      </c>
      <c r="I88" s="59">
        <f>IF(OR(A88="",E88="",H88=""),"",IFERROR(E88*H88,""))</f>
        <v/>
      </c>
      <c r="J88" s="10">
        <f>IF(A88="","",COUNTIF($A$5:A88,A88))</f>
        <v/>
      </c>
      <c r="K88" s="9">
        <f>IF(OR(A88="",J88=""),"",A88&amp;"|"&amp;J88)</f>
        <v/>
      </c>
      <c r="L88" s="16">
        <f>IF(A88="","",IF(COUNTIF(Invoices!$A$5:$A$104,A88)=0,"Check invoice #",IF(C88="","Check service",IF(E88="","Check quantity",IF(H88="","Check rate","")))))</f>
        <v/>
      </c>
    </row>
    <row r="89">
      <c r="A89" s="27" t="n"/>
      <c r="B89" s="56" t="n"/>
      <c r="C89" s="28" t="n"/>
      <c r="D89" s="17" t="n"/>
      <c r="E89" s="40" t="n"/>
      <c r="F89" s="35">
        <f>IF(C89="","",IFERROR(VLOOKUP(C89,Assumptions!$A$11:$C$110,2,FALSE),"Check service"))</f>
        <v/>
      </c>
      <c r="G89" s="58" t="n"/>
      <c r="H89" s="57">
        <f>IF(C89="","",IF(G89&lt;&gt;"",G89,IFERROR(VLOOKUP(C89,Assumptions!$A$11:$C$110,3,FALSE),""))</f>
        <v/>
      </c>
      <c r="I89" s="57">
        <f>IF(OR(A89="",E89="",H89=""),"",IFERROR(E89*H89,""))</f>
        <v/>
      </c>
      <c r="J89" s="13">
        <f>IF(A89="","",COUNTIF($A$5:A89,A89))</f>
        <v/>
      </c>
      <c r="K89" s="12">
        <f>IF(OR(A89="",J89=""),"",A89&amp;"|"&amp;J89)</f>
        <v/>
      </c>
      <c r="L89" s="36">
        <f>IF(A89="","",IF(COUNTIF(Invoices!$A$5:$A$104,A89)=0,"Check invoice #",IF(C89="","Check service",IF(E89="","Check quantity",IF(H89="","Check rate","")))))</f>
        <v/>
      </c>
    </row>
    <row r="90">
      <c r="A90" s="27" t="n"/>
      <c r="B90" s="56" t="n"/>
      <c r="C90" s="28" t="n"/>
      <c r="D90" s="17" t="n"/>
      <c r="E90" s="40" t="n"/>
      <c r="F90" s="39">
        <f>IF(C90="","",IFERROR(VLOOKUP(C90,Assumptions!$A$11:$C$110,2,FALSE),"Check service"))</f>
        <v/>
      </c>
      <c r="G90" s="58" t="n"/>
      <c r="H90" s="59">
        <f>IF(C90="","",IF(G90&lt;&gt;"",G90,IFERROR(VLOOKUP(C90,Assumptions!$A$11:$C$110,3,FALSE),""))</f>
        <v/>
      </c>
      <c r="I90" s="59">
        <f>IF(OR(A90="",E90="",H90=""),"",IFERROR(E90*H90,""))</f>
        <v/>
      </c>
      <c r="J90" s="10">
        <f>IF(A90="","",COUNTIF($A$5:A90,A90))</f>
        <v/>
      </c>
      <c r="K90" s="9">
        <f>IF(OR(A90="",J90=""),"",A90&amp;"|"&amp;J90)</f>
        <v/>
      </c>
      <c r="L90" s="16">
        <f>IF(A90="","",IF(COUNTIF(Invoices!$A$5:$A$104,A90)=0,"Check invoice #",IF(C90="","Check service",IF(E90="","Check quantity",IF(H90="","Check rate","")))))</f>
        <v/>
      </c>
    </row>
    <row r="91">
      <c r="A91" s="27" t="n"/>
      <c r="B91" s="56" t="n"/>
      <c r="C91" s="28" t="n"/>
      <c r="D91" s="17" t="n"/>
      <c r="E91" s="40" t="n"/>
      <c r="F91" s="35">
        <f>IF(C91="","",IFERROR(VLOOKUP(C91,Assumptions!$A$11:$C$110,2,FALSE),"Check service"))</f>
        <v/>
      </c>
      <c r="G91" s="58" t="n"/>
      <c r="H91" s="57">
        <f>IF(C91="","",IF(G91&lt;&gt;"",G91,IFERROR(VLOOKUP(C91,Assumptions!$A$11:$C$110,3,FALSE),""))</f>
        <v/>
      </c>
      <c r="I91" s="57">
        <f>IF(OR(A91="",E91="",H91=""),"",IFERROR(E91*H91,""))</f>
        <v/>
      </c>
      <c r="J91" s="13">
        <f>IF(A91="","",COUNTIF($A$5:A91,A91))</f>
        <v/>
      </c>
      <c r="K91" s="12">
        <f>IF(OR(A91="",J91=""),"",A91&amp;"|"&amp;J91)</f>
        <v/>
      </c>
      <c r="L91" s="36">
        <f>IF(A91="","",IF(COUNTIF(Invoices!$A$5:$A$104,A91)=0,"Check invoice #",IF(C91="","Check service",IF(E91="","Check quantity",IF(H91="","Check rate","")))))</f>
        <v/>
      </c>
    </row>
    <row r="92">
      <c r="A92" s="27" t="n"/>
      <c r="B92" s="56" t="n"/>
      <c r="C92" s="28" t="n"/>
      <c r="D92" s="17" t="n"/>
      <c r="E92" s="40" t="n"/>
      <c r="F92" s="39">
        <f>IF(C92="","",IFERROR(VLOOKUP(C92,Assumptions!$A$11:$C$110,2,FALSE),"Check service"))</f>
        <v/>
      </c>
      <c r="G92" s="58" t="n"/>
      <c r="H92" s="59">
        <f>IF(C92="","",IF(G92&lt;&gt;"",G92,IFERROR(VLOOKUP(C92,Assumptions!$A$11:$C$110,3,FALSE),""))</f>
        <v/>
      </c>
      <c r="I92" s="59">
        <f>IF(OR(A92="",E92="",H92=""),"",IFERROR(E92*H92,""))</f>
        <v/>
      </c>
      <c r="J92" s="10">
        <f>IF(A92="","",COUNTIF($A$5:A92,A92))</f>
        <v/>
      </c>
      <c r="K92" s="9">
        <f>IF(OR(A92="",J92=""),"",A92&amp;"|"&amp;J92)</f>
        <v/>
      </c>
      <c r="L92" s="16">
        <f>IF(A92="","",IF(COUNTIF(Invoices!$A$5:$A$104,A92)=0,"Check invoice #",IF(C92="","Check service",IF(E92="","Check quantity",IF(H92="","Check rate","")))))</f>
        <v/>
      </c>
    </row>
    <row r="93">
      <c r="A93" s="27" t="n"/>
      <c r="B93" s="56" t="n"/>
      <c r="C93" s="28" t="n"/>
      <c r="D93" s="17" t="n"/>
      <c r="E93" s="40" t="n"/>
      <c r="F93" s="35">
        <f>IF(C93="","",IFERROR(VLOOKUP(C93,Assumptions!$A$11:$C$110,2,FALSE),"Check service"))</f>
        <v/>
      </c>
      <c r="G93" s="58" t="n"/>
      <c r="H93" s="57">
        <f>IF(C93="","",IF(G93&lt;&gt;"",G93,IFERROR(VLOOKUP(C93,Assumptions!$A$11:$C$110,3,FALSE),""))</f>
        <v/>
      </c>
      <c r="I93" s="57">
        <f>IF(OR(A93="",E93="",H93=""),"",IFERROR(E93*H93,""))</f>
        <v/>
      </c>
      <c r="J93" s="13">
        <f>IF(A93="","",COUNTIF($A$5:A93,A93))</f>
        <v/>
      </c>
      <c r="K93" s="12">
        <f>IF(OR(A93="",J93=""),"",A93&amp;"|"&amp;J93)</f>
        <v/>
      </c>
      <c r="L93" s="36">
        <f>IF(A93="","",IF(COUNTIF(Invoices!$A$5:$A$104,A93)=0,"Check invoice #",IF(C93="","Check service",IF(E93="","Check quantity",IF(H93="","Check rate","")))))</f>
        <v/>
      </c>
    </row>
    <row r="94">
      <c r="A94" s="27" t="n"/>
      <c r="B94" s="56" t="n"/>
      <c r="C94" s="28" t="n"/>
      <c r="D94" s="17" t="n"/>
      <c r="E94" s="40" t="n"/>
      <c r="F94" s="39">
        <f>IF(C94="","",IFERROR(VLOOKUP(C94,Assumptions!$A$11:$C$110,2,FALSE),"Check service"))</f>
        <v/>
      </c>
      <c r="G94" s="58" t="n"/>
      <c r="H94" s="59">
        <f>IF(C94="","",IF(G94&lt;&gt;"",G94,IFERROR(VLOOKUP(C94,Assumptions!$A$11:$C$110,3,FALSE),""))</f>
        <v/>
      </c>
      <c r="I94" s="59">
        <f>IF(OR(A94="",E94="",H94=""),"",IFERROR(E94*H94,""))</f>
        <v/>
      </c>
      <c r="J94" s="10">
        <f>IF(A94="","",COUNTIF($A$5:A94,A94))</f>
        <v/>
      </c>
      <c r="K94" s="9">
        <f>IF(OR(A94="",J94=""),"",A94&amp;"|"&amp;J94)</f>
        <v/>
      </c>
      <c r="L94" s="16">
        <f>IF(A94="","",IF(COUNTIF(Invoices!$A$5:$A$104,A94)=0,"Check invoice #",IF(C94="","Check service",IF(E94="","Check quantity",IF(H94="","Check rate","")))))</f>
        <v/>
      </c>
    </row>
    <row r="95">
      <c r="A95" s="27" t="n"/>
      <c r="B95" s="56" t="n"/>
      <c r="C95" s="28" t="n"/>
      <c r="D95" s="17" t="n"/>
      <c r="E95" s="40" t="n"/>
      <c r="F95" s="35">
        <f>IF(C95="","",IFERROR(VLOOKUP(C95,Assumptions!$A$11:$C$110,2,FALSE),"Check service"))</f>
        <v/>
      </c>
      <c r="G95" s="58" t="n"/>
      <c r="H95" s="57">
        <f>IF(C95="","",IF(G95&lt;&gt;"",G95,IFERROR(VLOOKUP(C95,Assumptions!$A$11:$C$110,3,FALSE),""))</f>
        <v/>
      </c>
      <c r="I95" s="57">
        <f>IF(OR(A95="",E95="",H95=""),"",IFERROR(E95*H95,""))</f>
        <v/>
      </c>
      <c r="J95" s="13">
        <f>IF(A95="","",COUNTIF($A$5:A95,A95))</f>
        <v/>
      </c>
      <c r="K95" s="12">
        <f>IF(OR(A95="",J95=""),"",A95&amp;"|"&amp;J95)</f>
        <v/>
      </c>
      <c r="L95" s="36">
        <f>IF(A95="","",IF(COUNTIF(Invoices!$A$5:$A$104,A95)=0,"Check invoice #",IF(C95="","Check service",IF(E95="","Check quantity",IF(H95="","Check rate","")))))</f>
        <v/>
      </c>
    </row>
    <row r="96">
      <c r="A96" s="27" t="n"/>
      <c r="B96" s="56" t="n"/>
      <c r="C96" s="28" t="n"/>
      <c r="D96" s="17" t="n"/>
      <c r="E96" s="40" t="n"/>
      <c r="F96" s="39">
        <f>IF(C96="","",IFERROR(VLOOKUP(C96,Assumptions!$A$11:$C$110,2,FALSE),"Check service"))</f>
        <v/>
      </c>
      <c r="G96" s="58" t="n"/>
      <c r="H96" s="59">
        <f>IF(C96="","",IF(G96&lt;&gt;"",G96,IFERROR(VLOOKUP(C96,Assumptions!$A$11:$C$110,3,FALSE),""))</f>
        <v/>
      </c>
      <c r="I96" s="59">
        <f>IF(OR(A96="",E96="",H96=""),"",IFERROR(E96*H96,""))</f>
        <v/>
      </c>
      <c r="J96" s="10">
        <f>IF(A96="","",COUNTIF($A$5:A96,A96))</f>
        <v/>
      </c>
      <c r="K96" s="9">
        <f>IF(OR(A96="",J96=""),"",A96&amp;"|"&amp;J96)</f>
        <v/>
      </c>
      <c r="L96" s="16">
        <f>IF(A96="","",IF(COUNTIF(Invoices!$A$5:$A$104,A96)=0,"Check invoice #",IF(C96="","Check service",IF(E96="","Check quantity",IF(H96="","Check rate","")))))</f>
        <v/>
      </c>
    </row>
    <row r="97">
      <c r="A97" s="27" t="n"/>
      <c r="B97" s="56" t="n"/>
      <c r="C97" s="28" t="n"/>
      <c r="D97" s="17" t="n"/>
      <c r="E97" s="40" t="n"/>
      <c r="F97" s="35">
        <f>IF(C97="","",IFERROR(VLOOKUP(C97,Assumptions!$A$11:$C$110,2,FALSE),"Check service"))</f>
        <v/>
      </c>
      <c r="G97" s="58" t="n"/>
      <c r="H97" s="57">
        <f>IF(C97="","",IF(G97&lt;&gt;"",G97,IFERROR(VLOOKUP(C97,Assumptions!$A$11:$C$110,3,FALSE),""))</f>
        <v/>
      </c>
      <c r="I97" s="57">
        <f>IF(OR(A97="",E97="",H97=""),"",IFERROR(E97*H97,""))</f>
        <v/>
      </c>
      <c r="J97" s="13">
        <f>IF(A97="","",COUNTIF($A$5:A97,A97))</f>
        <v/>
      </c>
      <c r="K97" s="12">
        <f>IF(OR(A97="",J97=""),"",A97&amp;"|"&amp;J97)</f>
        <v/>
      </c>
      <c r="L97" s="36">
        <f>IF(A97="","",IF(COUNTIF(Invoices!$A$5:$A$104,A97)=0,"Check invoice #",IF(C97="","Check service",IF(E97="","Check quantity",IF(H97="","Check rate","")))))</f>
        <v/>
      </c>
    </row>
    <row r="98">
      <c r="A98" s="27" t="n"/>
      <c r="B98" s="56" t="n"/>
      <c r="C98" s="28" t="n"/>
      <c r="D98" s="17" t="n"/>
      <c r="E98" s="40" t="n"/>
      <c r="F98" s="39">
        <f>IF(C98="","",IFERROR(VLOOKUP(C98,Assumptions!$A$11:$C$110,2,FALSE),"Check service"))</f>
        <v/>
      </c>
      <c r="G98" s="58" t="n"/>
      <c r="H98" s="59">
        <f>IF(C98="","",IF(G98&lt;&gt;"",G98,IFERROR(VLOOKUP(C98,Assumptions!$A$11:$C$110,3,FALSE),""))</f>
        <v/>
      </c>
      <c r="I98" s="59">
        <f>IF(OR(A98="",E98="",H98=""),"",IFERROR(E98*H98,""))</f>
        <v/>
      </c>
      <c r="J98" s="10">
        <f>IF(A98="","",COUNTIF($A$5:A98,A98))</f>
        <v/>
      </c>
      <c r="K98" s="9">
        <f>IF(OR(A98="",J98=""),"",A98&amp;"|"&amp;J98)</f>
        <v/>
      </c>
      <c r="L98" s="16">
        <f>IF(A98="","",IF(COUNTIF(Invoices!$A$5:$A$104,A98)=0,"Check invoice #",IF(C98="","Check service",IF(E98="","Check quantity",IF(H98="","Check rate","")))))</f>
        <v/>
      </c>
    </row>
    <row r="99">
      <c r="A99" s="27" t="n"/>
      <c r="B99" s="56" t="n"/>
      <c r="C99" s="28" t="n"/>
      <c r="D99" s="17" t="n"/>
      <c r="E99" s="40" t="n"/>
      <c r="F99" s="35">
        <f>IF(C99="","",IFERROR(VLOOKUP(C99,Assumptions!$A$11:$C$110,2,FALSE),"Check service"))</f>
        <v/>
      </c>
      <c r="G99" s="58" t="n"/>
      <c r="H99" s="57">
        <f>IF(C99="","",IF(G99&lt;&gt;"",G99,IFERROR(VLOOKUP(C99,Assumptions!$A$11:$C$110,3,FALSE),""))</f>
        <v/>
      </c>
      <c r="I99" s="57">
        <f>IF(OR(A99="",E99="",H99=""),"",IFERROR(E99*H99,""))</f>
        <v/>
      </c>
      <c r="J99" s="13">
        <f>IF(A99="","",COUNTIF($A$5:A99,A99))</f>
        <v/>
      </c>
      <c r="K99" s="12">
        <f>IF(OR(A99="",J99=""),"",A99&amp;"|"&amp;J99)</f>
        <v/>
      </c>
      <c r="L99" s="36">
        <f>IF(A99="","",IF(COUNTIF(Invoices!$A$5:$A$104,A99)=0,"Check invoice #",IF(C99="","Check service",IF(E99="","Check quantity",IF(H99="","Check rate","")))))</f>
        <v/>
      </c>
    </row>
    <row r="100">
      <c r="A100" s="27" t="n"/>
      <c r="B100" s="56" t="n"/>
      <c r="C100" s="28" t="n"/>
      <c r="D100" s="17" t="n"/>
      <c r="E100" s="40" t="n"/>
      <c r="F100" s="39">
        <f>IF(C100="","",IFERROR(VLOOKUP(C100,Assumptions!$A$11:$C$110,2,FALSE),"Check service"))</f>
        <v/>
      </c>
      <c r="G100" s="58" t="n"/>
      <c r="H100" s="59">
        <f>IF(C100="","",IF(G100&lt;&gt;"",G100,IFERROR(VLOOKUP(C100,Assumptions!$A$11:$C$110,3,FALSE),""))</f>
        <v/>
      </c>
      <c r="I100" s="59">
        <f>IF(OR(A100="",E100="",H100=""),"",IFERROR(E100*H100,""))</f>
        <v/>
      </c>
      <c r="J100" s="10">
        <f>IF(A100="","",COUNTIF($A$5:A100,A100))</f>
        <v/>
      </c>
      <c r="K100" s="9">
        <f>IF(OR(A100="",J100=""),"",A100&amp;"|"&amp;J100)</f>
        <v/>
      </c>
      <c r="L100" s="16">
        <f>IF(A100="","",IF(COUNTIF(Invoices!$A$5:$A$104,A100)=0,"Check invoice #",IF(C100="","Check service",IF(E100="","Check quantity",IF(H100="","Check rate","")))))</f>
        <v/>
      </c>
    </row>
    <row r="101">
      <c r="A101" s="27" t="n"/>
      <c r="B101" s="56" t="n"/>
      <c r="C101" s="28" t="n"/>
      <c r="D101" s="17" t="n"/>
      <c r="E101" s="40" t="n"/>
      <c r="F101" s="35">
        <f>IF(C101="","",IFERROR(VLOOKUP(C101,Assumptions!$A$11:$C$110,2,FALSE),"Check service"))</f>
        <v/>
      </c>
      <c r="G101" s="58" t="n"/>
      <c r="H101" s="57">
        <f>IF(C101="","",IF(G101&lt;&gt;"",G101,IFERROR(VLOOKUP(C101,Assumptions!$A$11:$C$110,3,FALSE),""))</f>
        <v/>
      </c>
      <c r="I101" s="57">
        <f>IF(OR(A101="",E101="",H101=""),"",IFERROR(E101*H101,""))</f>
        <v/>
      </c>
      <c r="J101" s="13">
        <f>IF(A101="","",COUNTIF($A$5:A101,A101))</f>
        <v/>
      </c>
      <c r="K101" s="12">
        <f>IF(OR(A101="",J101=""),"",A101&amp;"|"&amp;J101)</f>
        <v/>
      </c>
      <c r="L101" s="36">
        <f>IF(A101="","",IF(COUNTIF(Invoices!$A$5:$A$104,A101)=0,"Check invoice #",IF(C101="","Check service",IF(E101="","Check quantity",IF(H101="","Check rate","")))))</f>
        <v/>
      </c>
    </row>
    <row r="102">
      <c r="A102" s="27" t="n"/>
      <c r="B102" s="56" t="n"/>
      <c r="C102" s="28" t="n"/>
      <c r="D102" s="17" t="n"/>
      <c r="E102" s="40" t="n"/>
      <c r="F102" s="39">
        <f>IF(C102="","",IFERROR(VLOOKUP(C102,Assumptions!$A$11:$C$110,2,FALSE),"Check service"))</f>
        <v/>
      </c>
      <c r="G102" s="58" t="n"/>
      <c r="H102" s="59">
        <f>IF(C102="","",IF(G102&lt;&gt;"",G102,IFERROR(VLOOKUP(C102,Assumptions!$A$11:$C$110,3,FALSE),""))</f>
        <v/>
      </c>
      <c r="I102" s="59">
        <f>IF(OR(A102="",E102="",H102=""),"",IFERROR(E102*H102,""))</f>
        <v/>
      </c>
      <c r="J102" s="10">
        <f>IF(A102="","",COUNTIF($A$5:A102,A102))</f>
        <v/>
      </c>
      <c r="K102" s="9">
        <f>IF(OR(A102="",J102=""),"",A102&amp;"|"&amp;J102)</f>
        <v/>
      </c>
      <c r="L102" s="16">
        <f>IF(A102="","",IF(COUNTIF(Invoices!$A$5:$A$104,A102)=0,"Check invoice #",IF(C102="","Check service",IF(E102="","Check quantity",IF(H102="","Check rate","")))))</f>
        <v/>
      </c>
    </row>
    <row r="103">
      <c r="A103" s="27" t="n"/>
      <c r="B103" s="56" t="n"/>
      <c r="C103" s="28" t="n"/>
      <c r="D103" s="17" t="n"/>
      <c r="E103" s="40" t="n"/>
      <c r="F103" s="35">
        <f>IF(C103="","",IFERROR(VLOOKUP(C103,Assumptions!$A$11:$C$110,2,FALSE),"Check service"))</f>
        <v/>
      </c>
      <c r="G103" s="58" t="n"/>
      <c r="H103" s="57">
        <f>IF(C103="","",IF(G103&lt;&gt;"",G103,IFERROR(VLOOKUP(C103,Assumptions!$A$11:$C$110,3,FALSE),""))</f>
        <v/>
      </c>
      <c r="I103" s="57">
        <f>IF(OR(A103="",E103="",H103=""),"",IFERROR(E103*H103,""))</f>
        <v/>
      </c>
      <c r="J103" s="13">
        <f>IF(A103="","",COUNTIF($A$5:A103,A103))</f>
        <v/>
      </c>
      <c r="K103" s="12">
        <f>IF(OR(A103="",J103=""),"",A103&amp;"|"&amp;J103)</f>
        <v/>
      </c>
      <c r="L103" s="36">
        <f>IF(A103="","",IF(COUNTIF(Invoices!$A$5:$A$104,A103)=0,"Check invoice #",IF(C103="","Check service",IF(E103="","Check quantity",IF(H103="","Check rate","")))))</f>
        <v/>
      </c>
    </row>
    <row r="104">
      <c r="A104" s="27" t="n"/>
      <c r="B104" s="56" t="n"/>
      <c r="C104" s="28" t="n"/>
      <c r="D104" s="17" t="n"/>
      <c r="E104" s="40" t="n"/>
      <c r="F104" s="39">
        <f>IF(C104="","",IFERROR(VLOOKUP(C104,Assumptions!$A$11:$C$110,2,FALSE),"Check service"))</f>
        <v/>
      </c>
      <c r="G104" s="58" t="n"/>
      <c r="H104" s="59">
        <f>IF(C104="","",IF(G104&lt;&gt;"",G104,IFERROR(VLOOKUP(C104,Assumptions!$A$11:$C$110,3,FALSE),""))</f>
        <v/>
      </c>
      <c r="I104" s="59">
        <f>IF(OR(A104="",E104="",H104=""),"",IFERROR(E104*H104,""))</f>
        <v/>
      </c>
      <c r="J104" s="10">
        <f>IF(A104="","",COUNTIF($A$5:A104,A104))</f>
        <v/>
      </c>
      <c r="K104" s="9">
        <f>IF(OR(A104="",J104=""),"",A104&amp;"|"&amp;J104)</f>
        <v/>
      </c>
      <c r="L104" s="16">
        <f>IF(A104="","",IF(COUNTIF(Invoices!$A$5:$A$104,A104)=0,"Check invoice #",IF(C104="","Check service",IF(E104="","Check quantity",IF(H104="","Check rate","")))))</f>
        <v/>
      </c>
    </row>
  </sheetData>
  <autoFilter ref="A4:L104"/>
  <mergeCells count="1">
    <mergeCell ref="A1:L1"/>
  </mergeCells>
  <conditionalFormatting sqref="L5:L104">
    <cfRule type="expression" priority="1" dxfId="1">
      <formula>$L5&lt;&gt;""</formula>
    </cfRule>
  </conditionalFormatting>
  <dataValidations count="5">
    <dataValidation sqref="A5:A104" showDropDown="0" showInputMessage="0" showErrorMessage="1" allowBlank="0" errorTitle="Check the invoice number" error="Select an invoice number from the invoice register." type="list">
      <formula1>=INDIRECT("Invoices!$A$5:$A$104")</formula1>
    </dataValidation>
    <dataValidation sqref="B5:B104" showDropDown="0" showInputMessage="1" showErrorMessage="1" allowBlank="0" errorTitle="Check the date" error="Enter a date within the prepared planning range." promptTitle="Date entry" prompt="Use an MM/DD/YYYY date." type="date" operator="between">
      <formula1>DATE(2021,1,1)</formula1>
      <formula2>DATE(2031,12,31)</formula2>
    </dataValidation>
    <dataValidation sqref="C5:C104" showDropDown="0" showInputMessage="0" showErrorMessage="1" allowBlank="0" errorTitle="Check the service" error="Select a service from the Assumptions sheet." type="list">
      <formula1>=INDIRECT("Assumptions!$A$11:$A$110")</formula1>
    </dataValidation>
    <dataValidation sqref="E5:E104" showDropDown="0" showInputMessage="0" showErrorMessage="1" allowBlank="0" errorTitle="Check the quantity" error="Enter a quantity greater than zero." type="decimal" operator="between">
      <formula1>0.01</formula1>
      <formula2>1000000000</formula2>
    </dataValidation>
    <dataValidation sqref="G5:G104" showDropDown="0" showInputMessage="0" showErrorMessage="1" allowBlank="0" errorTitle="Check the rate override" error="Enter a nonnegative dollar rate." type="decimal" operator="between">
      <formula1>0</formula1>
      <formula2>1000000</formula2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110"/>
  <sheetViews>
    <sheetView showGridLines="0" zoomScale="9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31" customWidth="1" min="1" max="1"/>
    <col width="31" customWidth="1" min="2" max="2"/>
    <col width="54" customWidth="1" min="3" max="3"/>
  </cols>
  <sheetData>
    <row r="1" ht="28" customHeight="1">
      <c r="A1" s="1" t="inlineStr">
        <is>
          <t>Landscaping Invoice Assumptions</t>
        </is>
      </c>
      <c r="B1" s="45" t="n"/>
      <c r="C1" s="46" t="n"/>
    </row>
    <row r="2" ht="30" customHeight="1">
      <c r="A2" s="26" t="inlineStr">
        <is>
          <t>Editable working assumptions for fictional examples; confirm tax treatment, rates, and terms for your business.</t>
        </is>
      </c>
    </row>
    <row r="3" ht="30" customHeight="1">
      <c r="A3" s="8" t="inlineStr">
        <is>
          <t>Setting</t>
        </is>
      </c>
      <c r="B3" s="8" t="inlineStr">
        <is>
          <t>Value</t>
        </is>
      </c>
      <c r="C3" s="8" t="inlineStr">
        <is>
          <t>Purpose</t>
        </is>
      </c>
    </row>
    <row r="4">
      <c r="A4" s="16" t="inlineStr">
        <is>
          <t>Reporting date</t>
        </is>
      </c>
      <c r="B4" s="60" t="n">
        <v>46275</v>
      </c>
      <c r="C4" s="16" t="inlineStr">
        <is>
          <t>Used to calculate invoice aging and payment status.</t>
        </is>
      </c>
    </row>
    <row r="5">
      <c r="A5" s="36" t="inlineStr">
        <is>
          <t>Company name</t>
        </is>
      </c>
      <c r="B5" s="17" t="inlineStr">
        <is>
          <t>Fictional Green Lantern Grounds LLC</t>
        </is>
      </c>
      <c r="C5" s="36" t="inlineStr">
        <is>
          <t>Shown on the invoice form.</t>
        </is>
      </c>
    </row>
    <row r="6">
      <c r="A6" s="16" t="inlineStr">
        <is>
          <t>Default payment terms (days)</t>
        </is>
      </c>
      <c r="B6" s="42" t="n">
        <v>30</v>
      </c>
      <c r="C6" s="16" t="inlineStr">
        <is>
          <t>Used when an invoice has no terms override.</t>
        </is>
      </c>
    </row>
    <row r="7">
      <c r="A7" s="36" t="inlineStr">
        <is>
          <t>Default sales tax rate</t>
        </is>
      </c>
      <c r="B7" s="43" t="n">
        <v>0.0625</v>
      </c>
      <c r="C7" s="36" t="inlineStr">
        <is>
          <t>Editable assumption; not tax advice.</t>
        </is>
      </c>
    </row>
    <row r="8">
      <c r="A8" s="16" t="inlineStr">
        <is>
          <t>Long-overdue review (days)</t>
        </is>
      </c>
      <c r="B8" s="42" t="n">
        <v>15</v>
      </c>
      <c r="C8" s="16" t="inlineStr">
        <is>
          <t>Creates a human review flag after this many days.</t>
        </is>
      </c>
    </row>
    <row r="9"/>
    <row r="10" ht="30" customHeight="1">
      <c r="A10" s="8" t="inlineStr">
        <is>
          <t>Service</t>
        </is>
      </c>
      <c r="B10" s="8" t="inlineStr">
        <is>
          <t>Default unit</t>
        </is>
      </c>
      <c r="C10" s="8" t="inlineStr">
        <is>
          <t>Default rate</t>
        </is>
      </c>
    </row>
    <row r="11">
      <c r="A11" s="28" t="inlineStr">
        <is>
          <t>Routine mowing</t>
        </is>
      </c>
      <c r="B11" s="28" t="inlineStr">
        <is>
          <t>Acre</t>
        </is>
      </c>
      <c r="C11" s="44" t="n">
        <v>95</v>
      </c>
    </row>
    <row r="12">
      <c r="A12" s="28" t="inlineStr">
        <is>
          <t>Bed edging</t>
        </is>
      </c>
      <c r="B12" s="28" t="inlineStr">
        <is>
          <t>Linear foot</t>
        </is>
      </c>
      <c r="C12" s="44" t="n">
        <v>0.65</v>
      </c>
    </row>
    <row r="13">
      <c r="A13" s="28" t="inlineStr">
        <is>
          <t>Mulch installation</t>
        </is>
      </c>
      <c r="B13" s="28" t="inlineStr">
        <is>
          <t>Cubic yard</t>
        </is>
      </c>
      <c r="C13" s="44" t="n">
        <v>72</v>
      </c>
    </row>
    <row r="14">
      <c r="A14" s="28" t="inlineStr">
        <is>
          <t>Shrub pruning</t>
        </is>
      </c>
      <c r="B14" s="28" t="inlineStr">
        <is>
          <t>Hour</t>
        </is>
      </c>
      <c r="C14" s="44" t="n">
        <v>68</v>
      </c>
    </row>
    <row r="15">
      <c r="A15" s="28" t="inlineStr">
        <is>
          <t>Leaf cleanup</t>
        </is>
      </c>
      <c r="B15" s="28" t="inlineStr">
        <is>
          <t>Hour</t>
        </is>
      </c>
      <c r="C15" s="44" t="n">
        <v>62</v>
      </c>
    </row>
    <row r="16">
      <c r="A16" s="28" t="inlineStr">
        <is>
          <t>Irrigation inspection</t>
        </is>
      </c>
      <c r="B16" s="28" t="inlineStr">
        <is>
          <t>Hour</t>
        </is>
      </c>
      <c r="C16" s="44" t="n">
        <v>85</v>
      </c>
    </row>
    <row r="17">
      <c r="A17" s="28" t="inlineStr">
        <is>
          <t>Sod installation</t>
        </is>
      </c>
      <c r="B17" s="28" t="inlineStr">
        <is>
          <t>Square foot</t>
        </is>
      </c>
      <c r="C17" s="44" t="n">
        <v>1.85</v>
      </c>
    </row>
    <row r="18">
      <c r="A18" s="28" t="inlineStr">
        <is>
          <t>Debris hauling</t>
        </is>
      </c>
      <c r="B18" s="28" t="inlineStr">
        <is>
          <t>Load</t>
        </is>
      </c>
      <c r="C18" s="44" t="n">
        <v>145</v>
      </c>
    </row>
    <row r="19">
      <c r="A19" s="28" t="n"/>
      <c r="B19" s="28" t="n"/>
      <c r="C19" s="44" t="n"/>
    </row>
    <row r="20">
      <c r="A20" s="28" t="n"/>
      <c r="B20" s="28" t="n"/>
      <c r="C20" s="44" t="n"/>
    </row>
    <row r="21">
      <c r="A21" s="28" t="n"/>
      <c r="B21" s="28" t="n"/>
      <c r="C21" s="44" t="n"/>
    </row>
    <row r="22">
      <c r="A22" s="28" t="n"/>
      <c r="B22" s="28" t="n"/>
      <c r="C22" s="44" t="n"/>
    </row>
    <row r="23">
      <c r="A23" s="28" t="n"/>
      <c r="B23" s="28" t="n"/>
      <c r="C23" s="44" t="n"/>
    </row>
    <row r="24">
      <c r="A24" s="28" t="n"/>
      <c r="B24" s="28" t="n"/>
      <c r="C24" s="44" t="n"/>
    </row>
    <row r="25">
      <c r="A25" s="28" t="n"/>
      <c r="B25" s="28" t="n"/>
      <c r="C25" s="44" t="n"/>
    </row>
    <row r="26">
      <c r="A26" s="28" t="n"/>
      <c r="B26" s="28" t="n"/>
      <c r="C26" s="44" t="n"/>
    </row>
    <row r="27">
      <c r="A27" s="28" t="n"/>
      <c r="B27" s="28" t="n"/>
      <c r="C27" s="44" t="n"/>
    </row>
    <row r="28">
      <c r="A28" s="28" t="n"/>
      <c r="B28" s="28" t="n"/>
      <c r="C28" s="44" t="n"/>
    </row>
    <row r="29">
      <c r="A29" s="28" t="n"/>
      <c r="B29" s="28" t="n"/>
      <c r="C29" s="44" t="n"/>
    </row>
    <row r="30">
      <c r="A30" s="28" t="n"/>
      <c r="B30" s="28" t="n"/>
      <c r="C30" s="44" t="n"/>
    </row>
    <row r="31">
      <c r="A31" s="28" t="n"/>
      <c r="B31" s="28" t="n"/>
      <c r="C31" s="44" t="n"/>
    </row>
    <row r="32">
      <c r="A32" s="28" t="n"/>
      <c r="B32" s="28" t="n"/>
      <c r="C32" s="44" t="n"/>
    </row>
    <row r="33">
      <c r="A33" s="28" t="n"/>
      <c r="B33" s="28" t="n"/>
      <c r="C33" s="44" t="n"/>
    </row>
    <row r="34">
      <c r="A34" s="28" t="n"/>
      <c r="B34" s="28" t="n"/>
      <c r="C34" s="44" t="n"/>
    </row>
    <row r="35">
      <c r="A35" s="28" t="n"/>
      <c r="B35" s="28" t="n"/>
      <c r="C35" s="44" t="n"/>
    </row>
    <row r="36">
      <c r="A36" s="28" t="n"/>
      <c r="B36" s="28" t="n"/>
      <c r="C36" s="44" t="n"/>
    </row>
    <row r="37">
      <c r="A37" s="28" t="n"/>
      <c r="B37" s="28" t="n"/>
      <c r="C37" s="44" t="n"/>
    </row>
    <row r="38">
      <c r="A38" s="28" t="n"/>
      <c r="B38" s="28" t="n"/>
      <c r="C38" s="44" t="n"/>
    </row>
    <row r="39">
      <c r="A39" s="28" t="n"/>
      <c r="B39" s="28" t="n"/>
      <c r="C39" s="44" t="n"/>
    </row>
    <row r="40">
      <c r="A40" s="28" t="n"/>
      <c r="B40" s="28" t="n"/>
      <c r="C40" s="44" t="n"/>
    </row>
    <row r="41">
      <c r="A41" s="28" t="n"/>
      <c r="B41" s="28" t="n"/>
      <c r="C41" s="44" t="n"/>
    </row>
    <row r="42">
      <c r="A42" s="28" t="n"/>
      <c r="B42" s="28" t="n"/>
      <c r="C42" s="44" t="n"/>
    </row>
    <row r="43">
      <c r="A43" s="28" t="n"/>
      <c r="B43" s="28" t="n"/>
      <c r="C43" s="44" t="n"/>
    </row>
    <row r="44">
      <c r="A44" s="28" t="n"/>
      <c r="B44" s="28" t="n"/>
      <c r="C44" s="44" t="n"/>
    </row>
    <row r="45">
      <c r="A45" s="28" t="n"/>
      <c r="B45" s="28" t="n"/>
      <c r="C45" s="44" t="n"/>
    </row>
    <row r="46">
      <c r="A46" s="28" t="n"/>
      <c r="B46" s="28" t="n"/>
      <c r="C46" s="44" t="n"/>
    </row>
    <row r="47">
      <c r="A47" s="28" t="n"/>
      <c r="B47" s="28" t="n"/>
      <c r="C47" s="44" t="n"/>
    </row>
    <row r="48">
      <c r="A48" s="28" t="n"/>
      <c r="B48" s="28" t="n"/>
      <c r="C48" s="44" t="n"/>
    </row>
    <row r="49">
      <c r="A49" s="28" t="n"/>
      <c r="B49" s="28" t="n"/>
      <c r="C49" s="44" t="n"/>
    </row>
    <row r="50">
      <c r="A50" s="28" t="n"/>
      <c r="B50" s="28" t="n"/>
      <c r="C50" s="44" t="n"/>
    </row>
    <row r="51">
      <c r="A51" s="28" t="n"/>
      <c r="B51" s="28" t="n"/>
      <c r="C51" s="44" t="n"/>
    </row>
    <row r="52">
      <c r="A52" s="28" t="n"/>
      <c r="B52" s="28" t="n"/>
      <c r="C52" s="44" t="n"/>
    </row>
    <row r="53">
      <c r="A53" s="28" t="n"/>
      <c r="B53" s="28" t="n"/>
      <c r="C53" s="44" t="n"/>
    </row>
    <row r="54">
      <c r="A54" s="28" t="n"/>
      <c r="B54" s="28" t="n"/>
      <c r="C54" s="44" t="n"/>
    </row>
    <row r="55">
      <c r="A55" s="28" t="n"/>
      <c r="B55" s="28" t="n"/>
      <c r="C55" s="44" t="n"/>
    </row>
    <row r="56">
      <c r="A56" s="28" t="n"/>
      <c r="B56" s="28" t="n"/>
      <c r="C56" s="44" t="n"/>
    </row>
    <row r="57">
      <c r="A57" s="28" t="n"/>
      <c r="B57" s="28" t="n"/>
      <c r="C57" s="44" t="n"/>
    </row>
    <row r="58">
      <c r="A58" s="28" t="n"/>
      <c r="B58" s="28" t="n"/>
      <c r="C58" s="44" t="n"/>
    </row>
    <row r="59">
      <c r="A59" s="28" t="n"/>
      <c r="B59" s="28" t="n"/>
      <c r="C59" s="44" t="n"/>
    </row>
    <row r="60">
      <c r="A60" s="28" t="n"/>
      <c r="B60" s="28" t="n"/>
      <c r="C60" s="44" t="n"/>
    </row>
    <row r="61">
      <c r="A61" s="28" t="n"/>
      <c r="B61" s="28" t="n"/>
      <c r="C61" s="44" t="n"/>
    </row>
    <row r="62">
      <c r="A62" s="28" t="n"/>
      <c r="B62" s="28" t="n"/>
      <c r="C62" s="44" t="n"/>
    </row>
    <row r="63">
      <c r="A63" s="28" t="n"/>
      <c r="B63" s="28" t="n"/>
      <c r="C63" s="44" t="n"/>
    </row>
    <row r="64">
      <c r="A64" s="28" t="n"/>
      <c r="B64" s="28" t="n"/>
      <c r="C64" s="44" t="n"/>
    </row>
    <row r="65">
      <c r="A65" s="28" t="n"/>
      <c r="B65" s="28" t="n"/>
      <c r="C65" s="44" t="n"/>
    </row>
    <row r="66">
      <c r="A66" s="28" t="n"/>
      <c r="B66" s="28" t="n"/>
      <c r="C66" s="44" t="n"/>
    </row>
    <row r="67">
      <c r="A67" s="28" t="n"/>
      <c r="B67" s="28" t="n"/>
      <c r="C67" s="44" t="n"/>
    </row>
    <row r="68">
      <c r="A68" s="28" t="n"/>
      <c r="B68" s="28" t="n"/>
      <c r="C68" s="44" t="n"/>
    </row>
    <row r="69">
      <c r="A69" s="28" t="n"/>
      <c r="B69" s="28" t="n"/>
      <c r="C69" s="44" t="n"/>
    </row>
    <row r="70">
      <c r="A70" s="28" t="n"/>
      <c r="B70" s="28" t="n"/>
      <c r="C70" s="44" t="n"/>
    </row>
    <row r="71">
      <c r="A71" s="28" t="n"/>
      <c r="B71" s="28" t="n"/>
      <c r="C71" s="44" t="n"/>
    </row>
    <row r="72">
      <c r="A72" s="28" t="n"/>
      <c r="B72" s="28" t="n"/>
      <c r="C72" s="44" t="n"/>
    </row>
    <row r="73">
      <c r="A73" s="28" t="n"/>
      <c r="B73" s="28" t="n"/>
      <c r="C73" s="44" t="n"/>
    </row>
    <row r="74">
      <c r="A74" s="28" t="n"/>
      <c r="B74" s="28" t="n"/>
      <c r="C74" s="44" t="n"/>
    </row>
    <row r="75">
      <c r="A75" s="28" t="n"/>
      <c r="B75" s="28" t="n"/>
      <c r="C75" s="44" t="n"/>
    </row>
    <row r="76">
      <c r="A76" s="28" t="n"/>
      <c r="B76" s="28" t="n"/>
      <c r="C76" s="44" t="n"/>
    </row>
    <row r="77">
      <c r="A77" s="28" t="n"/>
      <c r="B77" s="28" t="n"/>
      <c r="C77" s="44" t="n"/>
    </row>
    <row r="78">
      <c r="A78" s="28" t="n"/>
      <c r="B78" s="28" t="n"/>
      <c r="C78" s="44" t="n"/>
    </row>
    <row r="79">
      <c r="A79" s="28" t="n"/>
      <c r="B79" s="28" t="n"/>
      <c r="C79" s="44" t="n"/>
    </row>
    <row r="80">
      <c r="A80" s="28" t="n"/>
      <c r="B80" s="28" t="n"/>
      <c r="C80" s="44" t="n"/>
    </row>
    <row r="81">
      <c r="A81" s="28" t="n"/>
      <c r="B81" s="28" t="n"/>
      <c r="C81" s="44" t="n"/>
    </row>
    <row r="82">
      <c r="A82" s="28" t="n"/>
      <c r="B82" s="28" t="n"/>
      <c r="C82" s="44" t="n"/>
    </row>
    <row r="83">
      <c r="A83" s="28" t="n"/>
      <c r="B83" s="28" t="n"/>
      <c r="C83" s="44" t="n"/>
    </row>
    <row r="84">
      <c r="A84" s="28" t="n"/>
      <c r="B84" s="28" t="n"/>
      <c r="C84" s="44" t="n"/>
    </row>
    <row r="85">
      <c r="A85" s="28" t="n"/>
      <c r="B85" s="28" t="n"/>
      <c r="C85" s="44" t="n"/>
    </row>
    <row r="86">
      <c r="A86" s="28" t="n"/>
      <c r="B86" s="28" t="n"/>
      <c r="C86" s="44" t="n"/>
    </row>
    <row r="87">
      <c r="A87" s="28" t="n"/>
      <c r="B87" s="28" t="n"/>
      <c r="C87" s="44" t="n"/>
    </row>
    <row r="88">
      <c r="A88" s="28" t="n"/>
      <c r="B88" s="28" t="n"/>
      <c r="C88" s="44" t="n"/>
    </row>
    <row r="89">
      <c r="A89" s="28" t="n"/>
      <c r="B89" s="28" t="n"/>
      <c r="C89" s="44" t="n"/>
    </row>
    <row r="90">
      <c r="A90" s="28" t="n"/>
      <c r="B90" s="28" t="n"/>
      <c r="C90" s="44" t="n"/>
    </row>
    <row r="91">
      <c r="A91" s="28" t="n"/>
      <c r="B91" s="28" t="n"/>
      <c r="C91" s="44" t="n"/>
    </row>
    <row r="92">
      <c r="A92" s="28" t="n"/>
      <c r="B92" s="28" t="n"/>
      <c r="C92" s="44" t="n"/>
    </row>
    <row r="93">
      <c r="A93" s="28" t="n"/>
      <c r="B93" s="28" t="n"/>
      <c r="C93" s="44" t="n"/>
    </row>
    <row r="94">
      <c r="A94" s="28" t="n"/>
      <c r="B94" s="28" t="n"/>
      <c r="C94" s="44" t="n"/>
    </row>
    <row r="95">
      <c r="A95" s="28" t="n"/>
      <c r="B95" s="28" t="n"/>
      <c r="C95" s="44" t="n"/>
    </row>
    <row r="96">
      <c r="A96" s="28" t="n"/>
      <c r="B96" s="28" t="n"/>
      <c r="C96" s="44" t="n"/>
    </row>
    <row r="97">
      <c r="A97" s="28" t="n"/>
      <c r="B97" s="28" t="n"/>
      <c r="C97" s="44" t="n"/>
    </row>
    <row r="98">
      <c r="A98" s="28" t="n"/>
      <c r="B98" s="28" t="n"/>
      <c r="C98" s="44" t="n"/>
    </row>
    <row r="99">
      <c r="A99" s="28" t="n"/>
      <c r="B99" s="28" t="n"/>
      <c r="C99" s="44" t="n"/>
    </row>
    <row r="100">
      <c r="A100" s="28" t="n"/>
      <c r="B100" s="28" t="n"/>
      <c r="C100" s="44" t="n"/>
    </row>
    <row r="101">
      <c r="A101" s="28" t="n"/>
      <c r="B101" s="28" t="n"/>
      <c r="C101" s="44" t="n"/>
    </row>
    <row r="102">
      <c r="A102" s="28" t="n"/>
      <c r="B102" s="28" t="n"/>
      <c r="C102" s="44" t="n"/>
    </row>
    <row r="103">
      <c r="A103" s="28" t="n"/>
      <c r="B103" s="28" t="n"/>
      <c r="C103" s="44" t="n"/>
    </row>
    <row r="104">
      <c r="A104" s="28" t="n"/>
      <c r="B104" s="28" t="n"/>
      <c r="C104" s="44" t="n"/>
    </row>
    <row r="105">
      <c r="A105" s="28" t="n"/>
      <c r="B105" s="28" t="n"/>
      <c r="C105" s="44" t="n"/>
    </row>
    <row r="106">
      <c r="A106" s="28" t="n"/>
      <c r="B106" s="28" t="n"/>
      <c r="C106" s="44" t="n"/>
    </row>
    <row r="107">
      <c r="A107" s="28" t="n"/>
      <c r="B107" s="28" t="n"/>
      <c r="C107" s="44" t="n"/>
    </row>
    <row r="108">
      <c r="A108" s="28" t="n"/>
      <c r="B108" s="28" t="n"/>
      <c r="C108" s="44" t="n"/>
    </row>
    <row r="109">
      <c r="A109" s="28" t="n"/>
      <c r="B109" s="28" t="n"/>
      <c r="C109" s="44" t="n"/>
    </row>
    <row r="110">
      <c r="A110" s="28" t="n"/>
      <c r="B110" s="28" t="n"/>
      <c r="C110" s="44" t="n"/>
    </row>
  </sheetData>
  <autoFilter ref="A10:C110"/>
  <mergeCells count="1">
    <mergeCell ref="A1:C1"/>
  </mergeCells>
  <dataValidations count="6">
    <dataValidation sqref="B4" showDropDown="0" showInputMessage="0" showErrorMessage="1" allowBlank="0" errorTitle="Check the reporting date" error="Enter a valid reporting date." type="date" operator="between">
      <formula1>DATE(2021,1,1)</formula1>
      <formula2>DATE(2031,12,31)</formula2>
    </dataValidation>
    <dataValidation sqref="B6" showDropDown="0" showInputMessage="0" showErrorMessage="1" allowBlank="0" errorTitle="Check payment terms" error="Enter a whole number from 0 through 365." type="whole" operator="between">
      <formula1>0</formula1>
      <formula2>365</formula2>
    </dataValidation>
    <dataValidation sqref="B7" showDropDown="0" showInputMessage="0" showErrorMessage="1" allowBlank="0" errorTitle="Check the tax rate" error="Enter a decimal rate from 0 through 1." type="decimal" operator="between">
      <formula1>0</formula1>
      <formula2>1</formula2>
    </dataValidation>
    <dataValidation sqref="B8" showDropDown="0" showInputMessage="0" showErrorMessage="1" allowBlank="0" errorTitle="Check the review threshold" error="Enter a whole number from 0 through 365." type="whole" operator="between">
      <formula1>0</formula1>
      <formula2>365</formula2>
    </dataValidation>
    <dataValidation sqref="B11:B110" showDropDown="0" showInputMessage="0" showErrorMessage="1" allowBlank="0" errorTitle="Check the unit" error="Select a listed US operating unit." type="list">
      <formula1>"Acre,Square foot,Linear foot,Cubic yard,Hour,Gallon,Pound,Mile,Load,Each"</formula1>
    </dataValidation>
    <dataValidation sqref="C11:C110" showDropDown="0" showInputMessage="0" showErrorMessage="1" allowBlank="0" errorTitle="Check the default rate" error="Enter a nonnegative dollar rate." type="decimal" operator="between">
      <formula1>0</formula1>
      <formula2>1000000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Green Lantern Grounds LLC</dc:creator>
  <dc:title xmlns:dc="http://purl.org/dc/elements/1.1/">Fictional Landscaping Invoice Template</dc:title>
  <dc:description xmlns:dc="http://purl.org/dc/elements/1.1/">Fictional sample workbook for landscaping invoice administration.</dc:description>
  <dc:subject xmlns:dc="http://purl.org/dc/elements/1.1/">Itemized landscaping invoices and payment tracking</dc:subject>
  <dcterms:created xmlns:dcterms="http://purl.org/dc/terms/" xmlns:xsi="http://www.w3.org/2001/XMLSchema-instance" xsi:type="dcterms:W3CDTF">2026-09-10T21:33:11Z</dcterms:created>
  <dcterms:modified xmlns:dcterms="http://purl.org/dc/terms/" xmlns:xsi="http://www.w3.org/2001/XMLSchema-instance" xsi:type="dcterms:W3CDTF">2026-09-10T21:33:11+00:00Z</dcterms:modified>
</cp:coreProperties>
</file>