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pos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'Proposals'!$A$4:$W$104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#,##0 &quot;sq ft&quot;"/>
    <numFmt numFmtId="166" formatCode="mm/dd/yyyy"/>
    <numFmt numFmtId="167" formatCode="0.0 &quot;hour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17261F"/>
      <sz val="15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9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Proposal Amount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'Summary'!C10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'Summary'!$A$11:$A$17</f>
            </numRef>
          </cat>
          <val>
            <numRef>
              <f>'Summary'!$C$11:$C$17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3671999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erviceRateTable" displayName="ServiceRateTable" ref="A4:C10" headerRowCount="1">
  <autoFilter ref="A4:C10"/>
  <tableColumns count="3">
    <tableColumn id="1" name="Service"/>
    <tableColumn id="2" name="Labor Rate ($/hour)"/>
    <tableColumn id="3" name="Markup"/>
  </tableColumns>
</table>
</file>

<file path=xl/tables/table2.xml><?xml version="1.0" encoding="utf-8"?>
<table xmlns="http://schemas.openxmlformats.org/spreadsheetml/2006/main" id="2" name="StatusProbabilityTable" displayName="StatusProbabilityTable" ref="E4:F11" headerRowCount="1">
  <autoFilter ref="E4:F11"/>
  <tableColumns count="2">
    <tableColumn id="5" name="Status"/>
    <tableColumn id="6" name="Probability"/>
  </tableColumns>
</table>
</file>

<file path=xl/tables/table3.xml><?xml version="1.0" encoding="utf-8"?>
<table xmlns="http://schemas.openxmlformats.org/spreadsheetml/2006/main" id="3" name="SalesOwnerTable" displayName="SalesOwnerTable" ref="H4:H8" headerRowCount="1">
  <autoFilter ref="H4:H8"/>
  <tableColumns count="1">
    <tableColumn id="8" name="Sales Owner"/>
  </tableColumns>
</table>
</file>

<file path=xl/tables/table4.xml><?xml version="1.0" encoding="utf-8"?>
<table xmlns="http://schemas.openxmlformats.org/spreadsheetml/2006/main" id="4" name="OutcomeReasonTable" displayName="OutcomeReasonTable" ref="J4:J10" headerRowCount="1">
  <autoFilter ref="J4:J10"/>
  <tableColumns count="1">
    <tableColumn id="10" name="Outcome Reaso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H17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8" customWidth="1" min="3" max="3"/>
    <col width="16" customWidth="1" min="4" max="4"/>
    <col width="19" customWidth="1" min="5" max="5"/>
    <col width="16" customWidth="1" min="6" max="6"/>
    <col width="20" customWidth="1" min="7" max="7"/>
    <col width="16" customWidth="1" min="8" max="8"/>
  </cols>
  <sheetData>
    <row r="1" ht="28" customHeight="1">
      <c r="A1" s="1" t="inlineStr">
        <is>
          <t>Landscaping Proposal Pipeline Summary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Indicators are calculated from the Proposals sheet. Dates and follow-up alerts recalculate when the workbook opens.</t>
        </is>
      </c>
    </row>
    <row r="3" ht="24" customHeight="1">
      <c r="A3" s="5" t="inlineStr">
        <is>
          <t>Open Proposals</t>
        </is>
      </c>
      <c r="C3" s="5" t="inlineStr">
        <is>
          <t>Open Pipeline</t>
        </is>
      </c>
      <c r="E3" s="5" t="inlineStr">
        <is>
          <t>Weighted Pipeline</t>
        </is>
      </c>
      <c r="G3" s="5" t="inlineStr">
        <is>
          <t>Overdue Follow-Ups</t>
        </is>
      </c>
    </row>
    <row r="4" ht="34" customHeight="1">
      <c r="B4" s="6">
        <f>SUM(B11:B15)</f>
        <v/>
      </c>
      <c r="D4" s="7">
        <f>SUM(C11:C15)</f>
        <v/>
      </c>
      <c r="F4" s="7">
        <f>SUM(D11:D15)</f>
        <v/>
      </c>
      <c r="H4" s="6">
        <f>COUNTIF(Proposals!$W$5:$W$104,"Overdue")</f>
        <v/>
      </c>
    </row>
    <row r="5"/>
    <row r="6" ht="24" customHeight="1">
      <c r="A6" s="5" t="inlineStr">
        <is>
          <t>Won Value</t>
        </is>
      </c>
      <c r="C6" s="5" t="inlineStr">
        <is>
          <t>Decision Win Rate</t>
        </is>
      </c>
      <c r="E6" s="5" t="inlineStr">
        <is>
          <t>Total Proposals</t>
        </is>
      </c>
      <c r="G6" s="5" t="inlineStr">
        <is>
          <t>Average Proposal</t>
        </is>
      </c>
    </row>
    <row r="7" ht="34" customHeight="1">
      <c r="B7" s="7">
        <f>C16</f>
        <v/>
      </c>
      <c r="D7" s="8">
        <f>IFERROR(B16/(B16+B17),"")</f>
        <v/>
      </c>
      <c r="F7" s="6">
        <f>COUNTIF(Proposals!$A$5:$A$104,"&lt;&gt;")</f>
        <v/>
      </c>
      <c r="H7" s="7">
        <f>IFERROR(AVERAGEIF(Proposals!$P$5:$P$104,"&gt;0",Proposals!$P$5:$P$104),"")</f>
        <v/>
      </c>
    </row>
    <row r="8"/>
    <row r="9"/>
    <row r="10">
      <c r="A10" s="9" t="inlineStr">
        <is>
          <t>Status</t>
        </is>
      </c>
      <c r="B10" s="9" t="inlineStr">
        <is>
          <t>Proposal Count</t>
        </is>
      </c>
      <c r="C10" s="9" t="inlineStr">
        <is>
          <t>Proposal Amount</t>
        </is>
      </c>
      <c r="D10" s="9" t="inlineStr">
        <is>
          <t>Weighted Value</t>
        </is>
      </c>
    </row>
    <row r="11">
      <c r="A11" s="10" t="inlineStr">
        <is>
          <t>Draft</t>
        </is>
      </c>
      <c r="B11" s="11">
        <f>COUNTIF(Proposals!$Q$5:$Q$104,$A11)</f>
        <v/>
      </c>
      <c r="C11" s="12">
        <f>SUMIF(Proposals!$Q$5:$Q$104,$A11,Proposals!$P$5:$P$104)</f>
        <v/>
      </c>
      <c r="D11" s="12">
        <f>SUMIF(Proposals!$Q$5:$Q$104,$A11,Proposals!$S$5:$S$104)</f>
        <v/>
      </c>
    </row>
    <row r="12">
      <c r="A12" s="13" t="inlineStr">
        <is>
          <t>Sent</t>
        </is>
      </c>
      <c r="B12" s="14">
        <f>COUNTIF(Proposals!$Q$5:$Q$104,$A12)</f>
        <v/>
      </c>
      <c r="C12" s="15">
        <f>SUMIF(Proposals!$Q$5:$Q$104,$A12,Proposals!$P$5:$P$104)</f>
        <v/>
      </c>
      <c r="D12" s="15">
        <f>SUMIF(Proposals!$Q$5:$Q$104,$A12,Proposals!$S$5:$S$104)</f>
        <v/>
      </c>
    </row>
    <row r="13">
      <c r="A13" s="10" t="inlineStr">
        <is>
          <t>Follow-Up</t>
        </is>
      </c>
      <c r="B13" s="11">
        <f>COUNTIF(Proposals!$Q$5:$Q$104,$A13)</f>
        <v/>
      </c>
      <c r="C13" s="12">
        <f>SUMIF(Proposals!$Q$5:$Q$104,$A13,Proposals!$P$5:$P$104)</f>
        <v/>
      </c>
      <c r="D13" s="12">
        <f>SUMIF(Proposals!$Q$5:$Q$104,$A13,Proposals!$S$5:$S$104)</f>
        <v/>
      </c>
    </row>
    <row r="14">
      <c r="A14" s="13" t="inlineStr">
        <is>
          <t>Verbal Yes</t>
        </is>
      </c>
      <c r="B14" s="14">
        <f>COUNTIF(Proposals!$Q$5:$Q$104,$A14)</f>
        <v/>
      </c>
      <c r="C14" s="15">
        <f>SUMIF(Proposals!$Q$5:$Q$104,$A14,Proposals!$P$5:$P$104)</f>
        <v/>
      </c>
      <c r="D14" s="15">
        <f>SUMIF(Proposals!$Q$5:$Q$104,$A14,Proposals!$S$5:$S$104)</f>
        <v/>
      </c>
    </row>
    <row r="15">
      <c r="A15" s="10" t="inlineStr">
        <is>
          <t>On Hold</t>
        </is>
      </c>
      <c r="B15" s="11">
        <f>COUNTIF(Proposals!$Q$5:$Q$104,$A15)</f>
        <v/>
      </c>
      <c r="C15" s="12">
        <f>SUMIF(Proposals!$Q$5:$Q$104,$A15,Proposals!$P$5:$P$104)</f>
        <v/>
      </c>
      <c r="D15" s="12">
        <f>SUMIF(Proposals!$Q$5:$Q$104,$A15,Proposals!$S$5:$S$104)</f>
        <v/>
      </c>
    </row>
    <row r="16">
      <c r="A16" s="13" t="inlineStr">
        <is>
          <t>Won</t>
        </is>
      </c>
      <c r="B16" s="14">
        <f>COUNTIF(Proposals!$Q$5:$Q$104,$A16)</f>
        <v/>
      </c>
      <c r="C16" s="15">
        <f>SUMIF(Proposals!$Q$5:$Q$104,$A16,Proposals!$P$5:$P$104)</f>
        <v/>
      </c>
      <c r="D16" s="15">
        <f>SUMIF(Proposals!$Q$5:$Q$104,$A16,Proposals!$S$5:$S$104)</f>
        <v/>
      </c>
    </row>
    <row r="17">
      <c r="A17" s="10" t="inlineStr">
        <is>
          <t>Lost</t>
        </is>
      </c>
      <c r="B17" s="11">
        <f>COUNTIF(Proposals!$Q$5:$Q$104,$A17)</f>
        <v/>
      </c>
      <c r="C17" s="12">
        <f>SUMIF(Proposals!$Q$5:$Q$104,$A17,Proposals!$P$5:$P$104)</f>
        <v/>
      </c>
      <c r="D17" s="12">
        <f>SUMIF(Proposals!$Q$5:$Q$104,$A17,Proposals!$S$5:$S$104)</f>
        <v/>
      </c>
    </row>
  </sheetData>
  <mergeCells count="1">
    <mergeCell ref="A1:H1"/>
  </mergeCells>
  <conditionalFormatting sqref="H4">
    <cfRule type="expression" priority="1" dxfId="0">
      <formula>H4&gt;0</formula>
    </cfRule>
  </conditionalFormatting>
  <conditionalFormatting sqref="A16:D16">
    <cfRule type="expression" priority="2" dxfId="1">
      <formula>$A16="Won"</formula>
    </cfRule>
  </conditionalFormatting>
  <conditionalFormatting sqref="A17:D17">
    <cfRule type="expression" priority="3" dxfId="0">
      <formula>$A17="Lost"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/>
  </sheetPr>
  <dimension ref="A1:W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27" customWidth="1" min="3" max="3"/>
    <col width="18" customWidth="1" min="4" max="4"/>
    <col width="23" customWidth="1" min="5" max="5"/>
    <col width="14" customWidth="1" min="6" max="6"/>
    <col width="15" customWidth="1" min="7" max="7"/>
    <col width="14" customWidth="1" min="8" max="8"/>
    <col width="18" customWidth="1" min="9" max="9"/>
    <col width="15" customWidth="1" min="10" max="10"/>
    <col width="15" customWidth="1" min="11" max="11"/>
    <col width="13" customWidth="1" min="12" max="12"/>
    <col width="17" customWidth="1" min="13" max="13"/>
    <col width="11" customWidth="1" min="14" max="14"/>
    <col width="16" customWidth="1" min="15" max="15"/>
    <col width="17" customWidth="1" min="16" max="16"/>
    <col width="14" customWidth="1" min="17" max="17"/>
    <col width="12" customWidth="1" min="18" max="18"/>
    <col width="16" customWidth="1" min="19" max="19"/>
    <col width="24" customWidth="1" min="20" max="20"/>
    <col width="27" customWidth="1" min="21" max="21"/>
    <col width="12" customWidth="1" min="22" max="22"/>
    <col width="19" customWidth="1" min="23" max="23"/>
  </cols>
  <sheetData>
    <row r="1" ht="28" customHeight="1">
      <c r="A1" s="1" t="inlineStr">
        <is>
          <t>Landscaping Proposal Pipeline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3" t="n"/>
    </row>
    <row r="2" ht="30" customHeight="1">
      <c r="A2" s="4" t="inlineStr">
        <is>
          <t>Yellow cells are editable. Calculated costs, proposal amounts, probabilities, weighted values, days open, and alerts update from entered data.</t>
        </is>
      </c>
    </row>
    <row r="3" ht="30" customHeight="1">
      <c r="A3" s="4" t="inlineStr">
        <is>
          <t>Follow-up alerts prompt a human review only. All customers, properties, employees, and proposal records shown below are fictional.</t>
        </is>
      </c>
    </row>
    <row r="4" ht="42" customHeight="1">
      <c r="A4" s="9" t="inlineStr">
        <is>
          <t>Proposal ID</t>
        </is>
      </c>
      <c r="B4" s="9" t="inlineStr">
        <is>
          <t>Customer</t>
        </is>
      </c>
      <c r="C4" s="9" t="inlineStr">
        <is>
          <t>Property</t>
        </is>
      </c>
      <c r="D4" s="9" t="inlineStr">
        <is>
          <t>Property Size (sq ft)</t>
        </is>
      </c>
      <c r="E4" s="9" t="inlineStr">
        <is>
          <t>Service</t>
        </is>
      </c>
      <c r="F4" s="9" t="inlineStr">
        <is>
          <t>Proposal Date</t>
        </is>
      </c>
      <c r="G4" s="9" t="inlineStr">
        <is>
          <t>Follow-Up Date</t>
        </is>
      </c>
      <c r="H4" s="9" t="inlineStr">
        <is>
          <t>Decision Date</t>
        </is>
      </c>
      <c r="I4" s="9" t="inlineStr">
        <is>
          <t>Estimated Labor (hours)</t>
        </is>
      </c>
      <c r="J4" s="9" t="inlineStr">
        <is>
          <t>Materials Cost</t>
        </is>
      </c>
      <c r="K4" s="9" t="inlineStr">
        <is>
          <t>Equipment Cost</t>
        </is>
      </c>
      <c r="L4" s="9" t="inlineStr">
        <is>
          <t>Other Cost</t>
        </is>
      </c>
      <c r="M4" s="9" t="inlineStr">
        <is>
          <t>Labor Rate ($/hour)</t>
        </is>
      </c>
      <c r="N4" s="9" t="inlineStr">
        <is>
          <t>Markup</t>
        </is>
      </c>
      <c r="O4" s="9" t="inlineStr">
        <is>
          <t>Estimated Cost</t>
        </is>
      </c>
      <c r="P4" s="9" t="inlineStr">
        <is>
          <t>Proposal Amount</t>
        </is>
      </c>
      <c r="Q4" s="9" t="inlineStr">
        <is>
          <t>Status</t>
        </is>
      </c>
      <c r="R4" s="9" t="inlineStr">
        <is>
          <t>Probability</t>
        </is>
      </c>
      <c r="S4" s="9" t="inlineStr">
        <is>
          <t>Weighted Value</t>
        </is>
      </c>
      <c r="T4" s="9" t="inlineStr">
        <is>
          <t>Sales Owner</t>
        </is>
      </c>
      <c r="U4" s="9" t="inlineStr">
        <is>
          <t>Outcome Reason</t>
        </is>
      </c>
      <c r="V4" s="9" t="inlineStr">
        <is>
          <t>Days Open</t>
        </is>
      </c>
      <c r="W4" s="9" t="inlineStr">
        <is>
          <t>Follow-Up Alert</t>
        </is>
      </c>
    </row>
    <row r="5">
      <c r="A5" s="16" t="inlineStr">
        <is>
          <t>PR-2026-001</t>
        </is>
      </c>
      <c r="B5" s="16" t="inlineStr">
        <is>
          <t>Fictional Blue Acorn Bakery</t>
        </is>
      </c>
      <c r="C5" s="16" t="inlineStr">
        <is>
          <t>Fictional North Courtyard</t>
        </is>
      </c>
      <c r="D5" s="17" t="n">
        <v>18400</v>
      </c>
      <c r="E5" s="16" t="inlineStr">
        <is>
          <t>Landscape Design</t>
        </is>
      </c>
      <c r="F5" s="18" t="n">
        <v>46273</v>
      </c>
      <c r="G5" s="18" t="n">
        <v>46280</v>
      </c>
      <c r="H5" s="18" t="n"/>
      <c r="I5" s="19" t="n">
        <v>18</v>
      </c>
      <c r="J5" s="20" t="n">
        <v>150</v>
      </c>
      <c r="K5" s="20" t="n">
        <v>0</v>
      </c>
      <c r="L5" s="20" t="n">
        <v>75</v>
      </c>
      <c r="M5" s="12">
        <f>IF($E5="","",IFERROR(VLOOKUP($E5,Assumptions!$A$5:$C$10,2,FALSE),""))</f>
        <v/>
      </c>
      <c r="N5" s="21">
        <f>IF($E5="","",IFERROR(VLOOKUP($E5,Assumptions!$A$5:$C$10,3,FALSE),""))</f>
        <v/>
      </c>
      <c r="O5" s="12">
        <f>IF(COUNTA($I5:$L5)=0,"",IFERROR(IF($I5="",0,$I5*$M5)+SUM($J5:$L5),""))</f>
        <v/>
      </c>
      <c r="P5" s="12">
        <f>IF($O5="","",IFERROR($O5*(1+$N5),""))</f>
        <v/>
      </c>
      <c r="Q5" s="22" t="inlineStr">
        <is>
          <t>Draft</t>
        </is>
      </c>
      <c r="R5" s="21">
        <f>IF($Q5="","",IFERROR(VLOOKUP($Q5,Assumptions!$E$5:$F$11,2,FALSE),""))</f>
        <v/>
      </c>
      <c r="S5" s="12">
        <f>IF(OR($P5="",$R5=""),"",IFERROR($P5*$R5,""))</f>
        <v/>
      </c>
      <c r="T5" s="16" t="inlineStr">
        <is>
          <t>Avery Reed (Fictional)</t>
        </is>
      </c>
      <c r="U5" s="16" t="n"/>
      <c r="V5" s="11">
        <f>IF($F5="","",IFERROR(IF($H5&lt;&gt;"",$H5-$F5,TODAY()-$F5),""))</f>
        <v/>
      </c>
      <c r="W5" s="23">
        <f>IF(OR($A5="",$Q5=""),"",IF(OR($Q5="Won",$Q5="Lost"),IF($H5="","Add decision date","Closed"),IF($G5="","Set follow-up",IF($G5&lt;TODAY(),"Overdue",IF($G5=TODAY(),"Due today","Scheduled")))))</f>
        <v/>
      </c>
    </row>
    <row r="6">
      <c r="A6" s="16" t="inlineStr">
        <is>
          <t>PR-2026-002</t>
        </is>
      </c>
      <c r="B6" s="16" t="inlineStr">
        <is>
          <t>Fictional Juniper Lantern LLC</t>
        </is>
      </c>
      <c r="C6" s="16" t="inlineStr">
        <is>
          <t>Fictional Lantern Office Grounds</t>
        </is>
      </c>
      <c r="D6" s="17" t="n">
        <v>42600</v>
      </c>
      <c r="E6" s="16" t="inlineStr">
        <is>
          <t>Landscape Installation</t>
        </is>
      </c>
      <c r="F6" s="18" t="n">
        <v>46264</v>
      </c>
      <c r="G6" s="18" t="n">
        <v>46274</v>
      </c>
      <c r="H6" s="18" t="n"/>
      <c r="I6" s="19" t="n">
        <v>42</v>
      </c>
      <c r="J6" s="20" t="n">
        <v>2850</v>
      </c>
      <c r="K6" s="20" t="n">
        <v>740</v>
      </c>
      <c r="L6" s="20" t="n">
        <v>210</v>
      </c>
      <c r="M6" s="15">
        <f>IF($E6="","",IFERROR(VLOOKUP($E6,Assumptions!$A$5:$C$10,2,FALSE),""))</f>
        <v/>
      </c>
      <c r="N6" s="24">
        <f>IF($E6="","",IFERROR(VLOOKUP($E6,Assumptions!$A$5:$C$10,3,FALSE),""))</f>
        <v/>
      </c>
      <c r="O6" s="15">
        <f>IF(COUNTA($I6:$L6)=0,"",IFERROR(IF($I6="",0,$I6*$M6)+SUM($J6:$L6),""))</f>
        <v/>
      </c>
      <c r="P6" s="15">
        <f>IF($O6="","",IFERROR($O6*(1+$N6),""))</f>
        <v/>
      </c>
      <c r="Q6" s="22" t="inlineStr">
        <is>
          <t>Sent</t>
        </is>
      </c>
      <c r="R6" s="24">
        <f>IF($Q6="","",IFERROR(VLOOKUP($Q6,Assumptions!$E$5:$F$11,2,FALSE),""))</f>
        <v/>
      </c>
      <c r="S6" s="15">
        <f>IF(OR($P6="",$R6=""),"",IFERROR($P6*$R6,""))</f>
        <v/>
      </c>
      <c r="T6" s="16" t="inlineStr">
        <is>
          <t>Morgan Vale (Fictional)</t>
        </is>
      </c>
      <c r="U6" s="16" t="n"/>
      <c r="V6" s="14">
        <f>IF($F6="","",IFERROR(IF($H6&lt;&gt;"",$H6-$F6,TODAY()-$F6),""))</f>
        <v/>
      </c>
      <c r="W6" s="25">
        <f>IF(OR($A6="",$Q6=""),"",IF(OR($Q6="Won",$Q6="Lost"),IF($H6="","Add decision date","Closed"),IF($G6="","Set follow-up",IF($G6&lt;TODAY(),"Overdue",IF($G6=TODAY(),"Due today","Scheduled")))))</f>
        <v/>
      </c>
    </row>
    <row r="7">
      <c r="A7" s="16" t="inlineStr">
        <is>
          <t>PR-2026-003</t>
        </is>
      </c>
      <c r="B7" s="16" t="inlineStr">
        <is>
          <t>Fictional Copper Finch Workshop</t>
        </is>
      </c>
      <c r="C7" s="16" t="inlineStr">
        <is>
          <t>Fictional Finch Entry Beds</t>
        </is>
      </c>
      <c r="D7" s="17" t="n">
        <v>9600</v>
      </c>
      <c r="E7" s="16" t="inlineStr">
        <is>
          <t>Mulch &amp; Bed Refresh</t>
        </is>
      </c>
      <c r="F7" s="18" t="n">
        <v>46256</v>
      </c>
      <c r="G7" s="18" t="n">
        <v>46276</v>
      </c>
      <c r="H7" s="18" t="n"/>
      <c r="I7" s="19" t="n">
        <v>21.5</v>
      </c>
      <c r="J7" s="20" t="n">
        <v>1320</v>
      </c>
      <c r="K7" s="20" t="n">
        <v>180</v>
      </c>
      <c r="L7" s="20" t="n">
        <v>95</v>
      </c>
      <c r="M7" s="12">
        <f>IF($E7="","",IFERROR(VLOOKUP($E7,Assumptions!$A$5:$C$10,2,FALSE),""))</f>
        <v/>
      </c>
      <c r="N7" s="21">
        <f>IF($E7="","",IFERROR(VLOOKUP($E7,Assumptions!$A$5:$C$10,3,FALSE),""))</f>
        <v/>
      </c>
      <c r="O7" s="12">
        <f>IF(COUNTA($I7:$L7)=0,"",IFERROR(IF($I7="",0,$I7*$M7)+SUM($J7:$L7),""))</f>
        <v/>
      </c>
      <c r="P7" s="12">
        <f>IF($O7="","",IFERROR($O7*(1+$N7),""))</f>
        <v/>
      </c>
      <c r="Q7" s="22" t="inlineStr">
        <is>
          <t>Follow-Up</t>
        </is>
      </c>
      <c r="R7" s="21">
        <f>IF($Q7="","",IFERROR(VLOOKUP($Q7,Assumptions!$E$5:$F$11,2,FALSE),""))</f>
        <v/>
      </c>
      <c r="S7" s="12">
        <f>IF(OR($P7="",$R7=""),"",IFERROR($P7*$R7,""))</f>
        <v/>
      </c>
      <c r="T7" s="16" t="inlineStr">
        <is>
          <t>Jordan Pine (Fictional)</t>
        </is>
      </c>
      <c r="U7" s="16" t="n"/>
      <c r="V7" s="11">
        <f>IF($F7="","",IFERROR(IF($H7&lt;&gt;"",$H7-$F7,TODAY()-$F7),""))</f>
        <v/>
      </c>
      <c r="W7" s="23">
        <f>IF(OR($A7="",$Q7=""),"",IF(OR($Q7="Won",$Q7="Lost"),IF($H7="","Add decision date","Closed"),IF($G7="","Set follow-up",IF($G7&lt;TODAY(),"Overdue",IF($G7=TODAY(),"Due today","Scheduled")))))</f>
        <v/>
      </c>
    </row>
    <row r="8">
      <c r="A8" s="16" t="inlineStr">
        <is>
          <t>PR-2026-004</t>
        </is>
      </c>
      <c r="B8" s="16" t="inlineStr">
        <is>
          <t>Fictional Moonlit Thimble Studio</t>
        </is>
      </c>
      <c r="C8" s="16" t="inlineStr">
        <is>
          <t>Fictional Thimble Garden</t>
        </is>
      </c>
      <c r="D8" s="17" t="n">
        <v>27300</v>
      </c>
      <c r="E8" s="16" t="inlineStr">
        <is>
          <t>Seasonal Cleanup</t>
        </is>
      </c>
      <c r="F8" s="18" t="n">
        <v>46248</v>
      </c>
      <c r="G8" s="18" t="n">
        <v>46278</v>
      </c>
      <c r="H8" s="18" t="n"/>
      <c r="I8" s="19" t="n">
        <v>33</v>
      </c>
      <c r="J8" s="20" t="n">
        <v>420</v>
      </c>
      <c r="K8" s="20" t="n">
        <v>260</v>
      </c>
      <c r="L8" s="20" t="n">
        <v>110</v>
      </c>
      <c r="M8" s="15">
        <f>IF($E8="","",IFERROR(VLOOKUP($E8,Assumptions!$A$5:$C$10,2,FALSE),""))</f>
        <v/>
      </c>
      <c r="N8" s="24">
        <f>IF($E8="","",IFERROR(VLOOKUP($E8,Assumptions!$A$5:$C$10,3,FALSE),""))</f>
        <v/>
      </c>
      <c r="O8" s="15">
        <f>IF(COUNTA($I8:$L8)=0,"",IFERROR(IF($I8="",0,$I8*$M8)+SUM($J8:$L8),""))</f>
        <v/>
      </c>
      <c r="P8" s="15">
        <f>IF($O8="","",IFERROR($O8*(1+$N8),""))</f>
        <v/>
      </c>
      <c r="Q8" s="22" t="inlineStr">
        <is>
          <t>Verbal Yes</t>
        </is>
      </c>
      <c r="R8" s="24">
        <f>IF($Q8="","",IFERROR(VLOOKUP($Q8,Assumptions!$E$5:$F$11,2,FALSE),""))</f>
        <v/>
      </c>
      <c r="S8" s="15">
        <f>IF(OR($P8="",$R8=""),"",IFERROR($P8*$R8,""))</f>
        <v/>
      </c>
      <c r="T8" s="16" t="inlineStr">
        <is>
          <t>Avery Reed (Fictional)</t>
        </is>
      </c>
      <c r="U8" s="16" t="n"/>
      <c r="V8" s="14">
        <f>IF($F8="","",IFERROR(IF($H8&lt;&gt;"",$H8-$F8,TODAY()-$F8),""))</f>
        <v/>
      </c>
      <c r="W8" s="25">
        <f>IF(OR($A8="",$Q8=""),"",IF(OR($Q8="Won",$Q8="Lost"),IF($H8="","Add decision date","Closed"),IF($G8="","Set follow-up",IF($G8&lt;TODAY(),"Overdue",IF($G8=TODAY(),"Due today","Scheduled")))))</f>
        <v/>
      </c>
    </row>
    <row r="9">
      <c r="A9" s="16" t="inlineStr">
        <is>
          <t>PR-2026-005</t>
        </is>
      </c>
      <c r="B9" s="16" t="inlineStr">
        <is>
          <t>Fictional Prairie Comet Books</t>
        </is>
      </c>
      <c r="C9" s="16" t="inlineStr">
        <is>
          <t>Fictional Comet Reading Patio</t>
        </is>
      </c>
      <c r="D9" s="17" t="n">
        <v>15100</v>
      </c>
      <c r="E9" s="16" t="inlineStr">
        <is>
          <t>Hardscape Installation</t>
        </is>
      </c>
      <c r="F9" s="18" t="n">
        <v>46231</v>
      </c>
      <c r="G9" s="18" t="n">
        <v>46241</v>
      </c>
      <c r="H9" s="18" t="n">
        <v>46246</v>
      </c>
      <c r="I9" s="19" t="n">
        <v>56</v>
      </c>
      <c r="J9" s="20" t="n">
        <v>6150</v>
      </c>
      <c r="K9" s="20" t="n">
        <v>1280</v>
      </c>
      <c r="L9" s="20" t="n">
        <v>375</v>
      </c>
      <c r="M9" s="12">
        <f>IF($E9="","",IFERROR(VLOOKUP($E9,Assumptions!$A$5:$C$10,2,FALSE),""))</f>
        <v/>
      </c>
      <c r="N9" s="21">
        <f>IF($E9="","",IFERROR(VLOOKUP($E9,Assumptions!$A$5:$C$10,3,FALSE),""))</f>
        <v/>
      </c>
      <c r="O9" s="12">
        <f>IF(COUNTA($I9:$L9)=0,"",IFERROR(IF($I9="",0,$I9*$M9)+SUM($J9:$L9),""))</f>
        <v/>
      </c>
      <c r="P9" s="12">
        <f>IF($O9="","",IFERROR($O9*(1+$N9),""))</f>
        <v/>
      </c>
      <c r="Q9" s="22" t="inlineStr">
        <is>
          <t>Won</t>
        </is>
      </c>
      <c r="R9" s="21">
        <f>IF($Q9="","",IFERROR(VLOOKUP($Q9,Assumptions!$E$5:$F$11,2,FALSE),""))</f>
        <v/>
      </c>
      <c r="S9" s="12">
        <f>IF(OR($P9="",$R9=""),"",IFERROR($P9*$R9,""))</f>
        <v/>
      </c>
      <c r="T9" s="16" t="inlineStr">
        <is>
          <t>Morgan Vale (Fictional)</t>
        </is>
      </c>
      <c r="U9" s="16" t="inlineStr">
        <is>
          <t>Selected scope and schedule</t>
        </is>
      </c>
      <c r="V9" s="11">
        <f>IF($F9="","",IFERROR(IF($H9&lt;&gt;"",$H9-$F9,TODAY()-$F9),""))</f>
        <v/>
      </c>
      <c r="W9" s="23">
        <f>IF(OR($A9="",$Q9=""),"",IF(OR($Q9="Won",$Q9="Lost"),IF($H9="","Add decision date","Closed"),IF($G9="","Set follow-up",IF($G9&lt;TODAY(),"Overdue",IF($G9=TODAY(),"Due today","Scheduled")))))</f>
        <v/>
      </c>
    </row>
    <row r="10">
      <c r="A10" s="16" t="inlineStr">
        <is>
          <t>PR-2026-006</t>
        </is>
      </c>
      <c r="B10" s="16" t="inlineStr">
        <is>
          <t>Fictional Willow Clock Cafe</t>
        </is>
      </c>
      <c r="C10" s="16" t="inlineStr">
        <is>
          <t>Fictional Clockside Lawn</t>
        </is>
      </c>
      <c r="D10" s="17" t="n">
        <v>33750</v>
      </c>
      <c r="E10" s="16" t="inlineStr">
        <is>
          <t>Landscape Installation</t>
        </is>
      </c>
      <c r="F10" s="18" t="n">
        <v>46238</v>
      </c>
      <c r="G10" s="18" t="n">
        <v>46251</v>
      </c>
      <c r="H10" s="18" t="n">
        <v>46261</v>
      </c>
      <c r="I10" s="19" t="n">
        <v>48</v>
      </c>
      <c r="J10" s="20" t="n">
        <v>3240</v>
      </c>
      <c r="K10" s="20" t="n">
        <v>820</v>
      </c>
      <c r="L10" s="20" t="n">
        <v>190</v>
      </c>
      <c r="M10" s="15">
        <f>IF($E10="","",IFERROR(VLOOKUP($E10,Assumptions!$A$5:$C$10,2,FALSE),""))</f>
        <v/>
      </c>
      <c r="N10" s="24">
        <f>IF($E10="","",IFERROR(VLOOKUP($E10,Assumptions!$A$5:$C$10,3,FALSE),""))</f>
        <v/>
      </c>
      <c r="O10" s="15">
        <f>IF(COUNTA($I10:$L10)=0,"",IFERROR(IF($I10="",0,$I10*$M10)+SUM($J10:$L10),""))</f>
        <v/>
      </c>
      <c r="P10" s="15">
        <f>IF($O10="","",IFERROR($O10*(1+$N10),""))</f>
        <v/>
      </c>
      <c r="Q10" s="22" t="inlineStr">
        <is>
          <t>Lost</t>
        </is>
      </c>
      <c r="R10" s="24">
        <f>IF($Q10="","",IFERROR(VLOOKUP($Q10,Assumptions!$E$5:$F$11,2,FALSE),""))</f>
        <v/>
      </c>
      <c r="S10" s="15">
        <f>IF(OR($P10="",$R10=""),"",IFERROR($P10*$R10,""))</f>
        <v/>
      </c>
      <c r="T10" s="16" t="inlineStr">
        <is>
          <t>Jordan Pine (Fictional)</t>
        </is>
      </c>
      <c r="U10" s="16" t="inlineStr">
        <is>
          <t>Budget changed</t>
        </is>
      </c>
      <c r="V10" s="14">
        <f>IF($F10="","",IFERROR(IF($H10&lt;&gt;"",$H10-$F10,TODAY()-$F10),""))</f>
        <v/>
      </c>
      <c r="W10" s="25">
        <f>IF(OR($A10="",$Q10=""),"",IF(OR($Q10="Won",$Q10="Lost"),IF($H10="","Add decision date","Closed"),IF($G10="","Set follow-up",IF($G10&lt;TODAY(),"Overdue",IF($G10=TODAY(),"Due today","Scheduled")))))</f>
        <v/>
      </c>
    </row>
    <row r="11">
      <c r="A11" s="16" t="inlineStr">
        <is>
          <t>PR-2026-007</t>
        </is>
      </c>
      <c r="B11" s="16" t="inlineStr">
        <is>
          <t>Fictional Silver Moss Gallery</t>
        </is>
      </c>
      <c r="C11" s="16" t="inlineStr">
        <is>
          <t>Fictional Moss Sculpture Yard</t>
        </is>
      </c>
      <c r="D11" s="17" t="n">
        <v>12200</v>
      </c>
      <c r="E11" s="16" t="inlineStr">
        <is>
          <t>Irrigation Repair</t>
        </is>
      </c>
      <c r="F11" s="18" t="n">
        <v>46226</v>
      </c>
      <c r="G11" s="18" t="n"/>
      <c r="H11" s="18" t="n"/>
      <c r="I11" s="19" t="n">
        <v>14</v>
      </c>
      <c r="J11" s="20" t="n">
        <v>560</v>
      </c>
      <c r="K11" s="20" t="n">
        <v>95</v>
      </c>
      <c r="L11" s="20" t="n">
        <v>60</v>
      </c>
      <c r="M11" s="12">
        <f>IF($E11="","",IFERROR(VLOOKUP($E11,Assumptions!$A$5:$C$10,2,FALSE),""))</f>
        <v/>
      </c>
      <c r="N11" s="21">
        <f>IF($E11="","",IFERROR(VLOOKUP($E11,Assumptions!$A$5:$C$10,3,FALSE),""))</f>
        <v/>
      </c>
      <c r="O11" s="12">
        <f>IF(COUNTA($I11:$L11)=0,"",IFERROR(IF($I11="",0,$I11*$M11)+SUM($J11:$L11),""))</f>
        <v/>
      </c>
      <c r="P11" s="12">
        <f>IF($O11="","",IFERROR($O11*(1+$N11),""))</f>
        <v/>
      </c>
      <c r="Q11" s="22" t="inlineStr">
        <is>
          <t>On Hold</t>
        </is>
      </c>
      <c r="R11" s="21">
        <f>IF($Q11="","",IFERROR(VLOOKUP($Q11,Assumptions!$E$5:$F$11,2,FALSE),""))</f>
        <v/>
      </c>
      <c r="S11" s="12">
        <f>IF(OR($P11="",$R11=""),"",IFERROR($P11*$R11,""))</f>
        <v/>
      </c>
      <c r="T11" s="16" t="inlineStr">
        <is>
          <t>Taylor Brook (Fictional)</t>
        </is>
      </c>
      <c r="U11" s="16" t="n"/>
      <c r="V11" s="11">
        <f>IF($F11="","",IFERROR(IF($H11&lt;&gt;"",$H11-$F11,TODAY()-$F11),""))</f>
        <v/>
      </c>
      <c r="W11" s="23">
        <f>IF(OR($A11="",$Q11=""),"",IF(OR($Q11="Won",$Q11="Lost"),IF($H11="","Add decision date","Closed"),IF($G11="","Set follow-up",IF($G11&lt;TODAY(),"Overdue",IF($G11=TODAY(),"Due today","Scheduled")))))</f>
        <v/>
      </c>
    </row>
    <row r="12">
      <c r="A12" s="16" t="inlineStr">
        <is>
          <t>PR-2026-008</t>
        </is>
      </c>
      <c r="B12" s="16" t="inlineStr">
        <is>
          <t>Fictional Red Kite Mercantile</t>
        </is>
      </c>
      <c r="C12" s="16" t="inlineStr">
        <is>
          <t>Fictional Kite Walkway Beds</t>
        </is>
      </c>
      <c r="D12" s="17" t="n">
        <v>20800</v>
      </c>
      <c r="E12" s="16" t="inlineStr">
        <is>
          <t>Mulch &amp; Bed Refresh</t>
        </is>
      </c>
      <c r="F12" s="18" t="n">
        <v>46271</v>
      </c>
      <c r="G12" s="18" t="n">
        <v>46283</v>
      </c>
      <c r="H12" s="18" t="n"/>
      <c r="I12" s="19" t="n">
        <v>27</v>
      </c>
      <c r="J12" s="20" t="n">
        <v>1880</v>
      </c>
      <c r="K12" s="20" t="n">
        <v>240</v>
      </c>
      <c r="L12" s="20" t="n">
        <v>125</v>
      </c>
      <c r="M12" s="15">
        <f>IF($E12="","",IFERROR(VLOOKUP($E12,Assumptions!$A$5:$C$10,2,FALSE),""))</f>
        <v/>
      </c>
      <c r="N12" s="24">
        <f>IF($E12="","",IFERROR(VLOOKUP($E12,Assumptions!$A$5:$C$10,3,FALSE),""))</f>
        <v/>
      </c>
      <c r="O12" s="15">
        <f>IF(COUNTA($I12:$L12)=0,"",IFERROR(IF($I12="",0,$I12*$M12)+SUM($J12:$L12),""))</f>
        <v/>
      </c>
      <c r="P12" s="15">
        <f>IF($O12="","",IFERROR($O12*(1+$N12),""))</f>
        <v/>
      </c>
      <c r="Q12" s="22" t="inlineStr">
        <is>
          <t>Sent</t>
        </is>
      </c>
      <c r="R12" s="24">
        <f>IF($Q12="","",IFERROR(VLOOKUP($Q12,Assumptions!$E$5:$F$11,2,FALSE),""))</f>
        <v/>
      </c>
      <c r="S12" s="15">
        <f>IF(OR($P12="",$R12=""),"",IFERROR($P12*$R12,""))</f>
        <v/>
      </c>
      <c r="T12" s="16" t="inlineStr">
        <is>
          <t>Taylor Brook (Fictional)</t>
        </is>
      </c>
      <c r="U12" s="16" t="n"/>
      <c r="V12" s="14">
        <f>IF($F12="","",IFERROR(IF($H12&lt;&gt;"",$H12-$F12,TODAY()-$F12),""))</f>
        <v/>
      </c>
      <c r="W12" s="25">
        <f>IF(OR($A12="",$Q12=""),"",IF(OR($Q12="Won",$Q12="Lost"),IF($H12="","Add decision date","Closed"),IF($G12="","Set follow-up",IF($G12&lt;TODAY(),"Overdue",IF($G12=TODAY(),"Due today","Scheduled")))))</f>
        <v/>
      </c>
    </row>
    <row r="13">
      <c r="A13" s="16" t="inlineStr">
        <is>
          <t>PR-2026-009</t>
        </is>
      </c>
      <c r="B13" s="16" t="inlineStr">
        <is>
          <t>Fictional Harbor Pebble Press</t>
        </is>
      </c>
      <c r="C13" s="16" t="inlineStr">
        <is>
          <t>Fictional Pebble Courtyard</t>
        </is>
      </c>
      <c r="D13" s="17" t="n">
        <v>7800</v>
      </c>
      <c r="E13" s="16" t="inlineStr">
        <is>
          <t>Landscape Design</t>
        </is>
      </c>
      <c r="F13" s="18" t="n">
        <v>46206</v>
      </c>
      <c r="G13" s="18" t="n">
        <v>46218</v>
      </c>
      <c r="H13" s="18" t="n">
        <v>46226</v>
      </c>
      <c r="I13" s="19" t="n">
        <v>24</v>
      </c>
      <c r="J13" s="20" t="n">
        <v>300</v>
      </c>
      <c r="K13" s="20" t="n">
        <v>0</v>
      </c>
      <c r="L13" s="20" t="n">
        <v>135</v>
      </c>
      <c r="M13" s="12">
        <f>IF($E13="","",IFERROR(VLOOKUP($E13,Assumptions!$A$5:$C$10,2,FALSE),""))</f>
        <v/>
      </c>
      <c r="N13" s="21">
        <f>IF($E13="","",IFERROR(VLOOKUP($E13,Assumptions!$A$5:$C$10,3,FALSE),""))</f>
        <v/>
      </c>
      <c r="O13" s="12">
        <f>IF(COUNTA($I13:$L13)=0,"",IFERROR(IF($I13="",0,$I13*$M13)+SUM($J13:$L13),""))</f>
        <v/>
      </c>
      <c r="P13" s="12">
        <f>IF($O13="","",IFERROR($O13*(1+$N13),""))</f>
        <v/>
      </c>
      <c r="Q13" s="22" t="inlineStr">
        <is>
          <t>Won</t>
        </is>
      </c>
      <c r="R13" s="21">
        <f>IF($Q13="","",IFERROR(VLOOKUP($Q13,Assumptions!$E$5:$F$11,2,FALSE),""))</f>
        <v/>
      </c>
      <c r="S13" s="12">
        <f>IF(OR($P13="",$R13=""),"",IFERROR($P13*$R13,""))</f>
        <v/>
      </c>
      <c r="T13" s="16" t="inlineStr">
        <is>
          <t>Avery Reed (Fictional)</t>
        </is>
      </c>
      <c r="U13" s="16" t="inlineStr">
        <is>
          <t>Selected scope and schedule</t>
        </is>
      </c>
      <c r="V13" s="11">
        <f>IF($F13="","",IFERROR(IF($H13&lt;&gt;"",$H13-$F13,TODAY()-$F13),""))</f>
        <v/>
      </c>
      <c r="W13" s="23">
        <f>IF(OR($A13="",$Q13=""),"",IF(OR($Q13="Won",$Q13="Lost"),IF($H13="","Add decision date","Closed"),IF($G13="","Set follow-up",IF($G13&lt;TODAY(),"Overdue",IF($G13=TODAY(),"Due today","Scheduled")))))</f>
        <v/>
      </c>
    </row>
    <row r="14">
      <c r="A14" s="16" t="inlineStr">
        <is>
          <t>PR-2026-010</t>
        </is>
      </c>
      <c r="B14" s="16" t="inlineStr">
        <is>
          <t>Fictional Golden Fern Theater</t>
        </is>
      </c>
      <c r="C14" s="16" t="inlineStr">
        <is>
          <t>Fictional Fern Arrival Garden</t>
        </is>
      </c>
      <c r="D14" s="17" t="n">
        <v>61500</v>
      </c>
      <c r="E14" s="16" t="inlineStr">
        <is>
          <t>Seasonal Cleanup</t>
        </is>
      </c>
      <c r="F14" s="18" t="n">
        <v>46186</v>
      </c>
      <c r="G14" s="18" t="n">
        <v>46201</v>
      </c>
      <c r="H14" s="18" t="n">
        <v>46216</v>
      </c>
      <c r="I14" s="19" t="n">
        <v>64</v>
      </c>
      <c r="J14" s="20" t="n">
        <v>875</v>
      </c>
      <c r="K14" s="20" t="n">
        <v>590</v>
      </c>
      <c r="L14" s="20" t="n">
        <v>250</v>
      </c>
      <c r="M14" s="15">
        <f>IF($E14="","",IFERROR(VLOOKUP($E14,Assumptions!$A$5:$C$10,2,FALSE),""))</f>
        <v/>
      </c>
      <c r="N14" s="24">
        <f>IF($E14="","",IFERROR(VLOOKUP($E14,Assumptions!$A$5:$C$10,3,FALSE),""))</f>
        <v/>
      </c>
      <c r="O14" s="15">
        <f>IF(COUNTA($I14:$L14)=0,"",IFERROR(IF($I14="",0,$I14*$M14)+SUM($J14:$L14),""))</f>
        <v/>
      </c>
      <c r="P14" s="15">
        <f>IF($O14="","",IFERROR($O14*(1+$N14),""))</f>
        <v/>
      </c>
      <c r="Q14" s="22" t="inlineStr">
        <is>
          <t>Lost</t>
        </is>
      </c>
      <c r="R14" s="24">
        <f>IF($Q14="","",IFERROR(VLOOKUP($Q14,Assumptions!$E$5:$F$11,2,FALSE),""))</f>
        <v/>
      </c>
      <c r="S14" s="15">
        <f>IF(OR($P14="",$R14=""),"",IFERROR($P14*$R14,""))</f>
        <v/>
      </c>
      <c r="T14" s="16" t="inlineStr">
        <is>
          <t>Morgan Vale (Fictional)</t>
        </is>
      </c>
      <c r="U14" s="16" t="inlineStr">
        <is>
          <t>Timing postponed</t>
        </is>
      </c>
      <c r="V14" s="14">
        <f>IF($F14="","",IFERROR(IF($H14&lt;&gt;"",$H14-$F14,TODAY()-$F14),""))</f>
        <v/>
      </c>
      <c r="W14" s="25">
        <f>IF(OR($A14="",$Q14=""),"",IF(OR($Q14="Won",$Q14="Lost"),IF($H14="","Add decision date","Closed"),IF($G14="","Set follow-up",IF($G14&lt;TODAY(),"Overdue",IF($G14=TODAY(),"Due today","Scheduled")))))</f>
        <v/>
      </c>
    </row>
    <row r="15">
      <c r="A15" s="16" t="n"/>
      <c r="B15" s="16" t="n"/>
      <c r="C15" s="16" t="n"/>
      <c r="D15" s="17" t="n"/>
      <c r="E15" s="16" t="n"/>
      <c r="F15" s="18" t="n"/>
      <c r="G15" s="18" t="n"/>
      <c r="H15" s="18" t="n"/>
      <c r="I15" s="19" t="n"/>
      <c r="J15" s="20" t="n"/>
      <c r="K15" s="20" t="n"/>
      <c r="L15" s="20" t="n"/>
      <c r="M15" s="12">
        <f>IF($E15="","",IFERROR(VLOOKUP($E15,Assumptions!$A$5:$C$10,2,FALSE),""))</f>
        <v/>
      </c>
      <c r="N15" s="21">
        <f>IF($E15="","",IFERROR(VLOOKUP($E15,Assumptions!$A$5:$C$10,3,FALSE),""))</f>
        <v/>
      </c>
      <c r="O15" s="12">
        <f>IF(COUNTA($I15:$L15)=0,"",IFERROR(IF($I15="",0,$I15*$M15)+SUM($J15:$L15),""))</f>
        <v/>
      </c>
      <c r="P15" s="12">
        <f>IF($O15="","",IFERROR($O15*(1+$N15),""))</f>
        <v/>
      </c>
      <c r="Q15" s="22" t="n"/>
      <c r="R15" s="21">
        <f>IF($Q15="","",IFERROR(VLOOKUP($Q15,Assumptions!$E$5:$F$11,2,FALSE),""))</f>
        <v/>
      </c>
      <c r="S15" s="12">
        <f>IF(OR($P15="",$R15=""),"",IFERROR($P15*$R15,""))</f>
        <v/>
      </c>
      <c r="T15" s="16" t="n"/>
      <c r="U15" s="16" t="n"/>
      <c r="V15" s="11">
        <f>IF($F15="","",IFERROR(IF($H15&lt;&gt;"",$H15-$F15,TODAY()-$F15),""))</f>
        <v/>
      </c>
      <c r="W15" s="23">
        <f>IF(OR($A15="",$Q15=""),"",IF(OR($Q15="Won",$Q15="Lost"),IF($H15="","Add decision date","Closed"),IF($G15="","Set follow-up",IF($G15&lt;TODAY(),"Overdue",IF($G15=TODAY(),"Due today","Scheduled")))))</f>
        <v/>
      </c>
    </row>
    <row r="16">
      <c r="A16" s="16" t="n"/>
      <c r="B16" s="16" t="n"/>
      <c r="C16" s="16" t="n"/>
      <c r="D16" s="17" t="n"/>
      <c r="E16" s="16" t="n"/>
      <c r="F16" s="18" t="n"/>
      <c r="G16" s="18" t="n"/>
      <c r="H16" s="18" t="n"/>
      <c r="I16" s="19" t="n"/>
      <c r="J16" s="20" t="n"/>
      <c r="K16" s="20" t="n"/>
      <c r="L16" s="20" t="n"/>
      <c r="M16" s="15">
        <f>IF($E16="","",IFERROR(VLOOKUP($E16,Assumptions!$A$5:$C$10,2,FALSE),""))</f>
        <v/>
      </c>
      <c r="N16" s="24">
        <f>IF($E16="","",IFERROR(VLOOKUP($E16,Assumptions!$A$5:$C$10,3,FALSE),""))</f>
        <v/>
      </c>
      <c r="O16" s="15">
        <f>IF(COUNTA($I16:$L16)=0,"",IFERROR(IF($I16="",0,$I16*$M16)+SUM($J16:$L16),""))</f>
        <v/>
      </c>
      <c r="P16" s="15">
        <f>IF($O16="","",IFERROR($O16*(1+$N16),""))</f>
        <v/>
      </c>
      <c r="Q16" s="22" t="n"/>
      <c r="R16" s="24">
        <f>IF($Q16="","",IFERROR(VLOOKUP($Q16,Assumptions!$E$5:$F$11,2,FALSE),""))</f>
        <v/>
      </c>
      <c r="S16" s="15">
        <f>IF(OR($P16="",$R16=""),"",IFERROR($P16*$R16,""))</f>
        <v/>
      </c>
      <c r="T16" s="16" t="n"/>
      <c r="U16" s="16" t="n"/>
      <c r="V16" s="14">
        <f>IF($F16="","",IFERROR(IF($H16&lt;&gt;"",$H16-$F16,TODAY()-$F16),""))</f>
        <v/>
      </c>
      <c r="W16" s="25">
        <f>IF(OR($A16="",$Q16=""),"",IF(OR($Q16="Won",$Q16="Lost"),IF($H16="","Add decision date","Closed"),IF($G16="","Set follow-up",IF($G16&lt;TODAY(),"Overdue",IF($G16=TODAY(),"Due today","Scheduled")))))</f>
        <v/>
      </c>
    </row>
    <row r="17">
      <c r="A17" s="16" t="n"/>
      <c r="B17" s="16" t="n"/>
      <c r="C17" s="16" t="n"/>
      <c r="D17" s="17" t="n"/>
      <c r="E17" s="16" t="n"/>
      <c r="F17" s="18" t="n"/>
      <c r="G17" s="18" t="n"/>
      <c r="H17" s="18" t="n"/>
      <c r="I17" s="19" t="n"/>
      <c r="J17" s="20" t="n"/>
      <c r="K17" s="20" t="n"/>
      <c r="L17" s="20" t="n"/>
      <c r="M17" s="12">
        <f>IF($E17="","",IFERROR(VLOOKUP($E17,Assumptions!$A$5:$C$10,2,FALSE),""))</f>
        <v/>
      </c>
      <c r="N17" s="21">
        <f>IF($E17="","",IFERROR(VLOOKUP($E17,Assumptions!$A$5:$C$10,3,FALSE),""))</f>
        <v/>
      </c>
      <c r="O17" s="12">
        <f>IF(COUNTA($I17:$L17)=0,"",IFERROR(IF($I17="",0,$I17*$M17)+SUM($J17:$L17),""))</f>
        <v/>
      </c>
      <c r="P17" s="12">
        <f>IF($O17="","",IFERROR($O17*(1+$N17),""))</f>
        <v/>
      </c>
      <c r="Q17" s="22" t="n"/>
      <c r="R17" s="21">
        <f>IF($Q17="","",IFERROR(VLOOKUP($Q17,Assumptions!$E$5:$F$11,2,FALSE),""))</f>
        <v/>
      </c>
      <c r="S17" s="12">
        <f>IF(OR($P17="",$R17=""),"",IFERROR($P17*$R17,""))</f>
        <v/>
      </c>
      <c r="T17" s="16" t="n"/>
      <c r="U17" s="16" t="n"/>
      <c r="V17" s="11">
        <f>IF($F17="","",IFERROR(IF($H17&lt;&gt;"",$H17-$F17,TODAY()-$F17),""))</f>
        <v/>
      </c>
      <c r="W17" s="23">
        <f>IF(OR($A17="",$Q17=""),"",IF(OR($Q17="Won",$Q17="Lost"),IF($H17="","Add decision date","Closed"),IF($G17="","Set follow-up",IF($G17&lt;TODAY(),"Overdue",IF($G17=TODAY(),"Due today","Scheduled")))))</f>
        <v/>
      </c>
    </row>
    <row r="18">
      <c r="A18" s="16" t="n"/>
      <c r="B18" s="16" t="n"/>
      <c r="C18" s="16" t="n"/>
      <c r="D18" s="17" t="n"/>
      <c r="E18" s="16" t="n"/>
      <c r="F18" s="18" t="n"/>
      <c r="G18" s="18" t="n"/>
      <c r="H18" s="18" t="n"/>
      <c r="I18" s="19" t="n"/>
      <c r="J18" s="20" t="n"/>
      <c r="K18" s="20" t="n"/>
      <c r="L18" s="20" t="n"/>
      <c r="M18" s="15">
        <f>IF($E18="","",IFERROR(VLOOKUP($E18,Assumptions!$A$5:$C$10,2,FALSE),""))</f>
        <v/>
      </c>
      <c r="N18" s="24">
        <f>IF($E18="","",IFERROR(VLOOKUP($E18,Assumptions!$A$5:$C$10,3,FALSE),""))</f>
        <v/>
      </c>
      <c r="O18" s="15">
        <f>IF(COUNTA($I18:$L18)=0,"",IFERROR(IF($I18="",0,$I18*$M18)+SUM($J18:$L18),""))</f>
        <v/>
      </c>
      <c r="P18" s="15">
        <f>IF($O18="","",IFERROR($O18*(1+$N18),""))</f>
        <v/>
      </c>
      <c r="Q18" s="22" t="n"/>
      <c r="R18" s="24">
        <f>IF($Q18="","",IFERROR(VLOOKUP($Q18,Assumptions!$E$5:$F$11,2,FALSE),""))</f>
        <v/>
      </c>
      <c r="S18" s="15">
        <f>IF(OR($P18="",$R18=""),"",IFERROR($P18*$R18,""))</f>
        <v/>
      </c>
      <c r="T18" s="16" t="n"/>
      <c r="U18" s="16" t="n"/>
      <c r="V18" s="14">
        <f>IF($F18="","",IFERROR(IF($H18&lt;&gt;"",$H18-$F18,TODAY()-$F18),""))</f>
        <v/>
      </c>
      <c r="W18" s="25">
        <f>IF(OR($A18="",$Q18=""),"",IF(OR($Q18="Won",$Q18="Lost"),IF($H18="","Add decision date","Closed"),IF($G18="","Set follow-up",IF($G18&lt;TODAY(),"Overdue",IF($G18=TODAY(),"Due today","Scheduled")))))</f>
        <v/>
      </c>
    </row>
    <row r="19">
      <c r="A19" s="16" t="n"/>
      <c r="B19" s="16" t="n"/>
      <c r="C19" s="16" t="n"/>
      <c r="D19" s="17" t="n"/>
      <c r="E19" s="16" t="n"/>
      <c r="F19" s="18" t="n"/>
      <c r="G19" s="18" t="n"/>
      <c r="H19" s="18" t="n"/>
      <c r="I19" s="19" t="n"/>
      <c r="J19" s="20" t="n"/>
      <c r="K19" s="20" t="n"/>
      <c r="L19" s="20" t="n"/>
      <c r="M19" s="12">
        <f>IF($E19="","",IFERROR(VLOOKUP($E19,Assumptions!$A$5:$C$10,2,FALSE),""))</f>
        <v/>
      </c>
      <c r="N19" s="21">
        <f>IF($E19="","",IFERROR(VLOOKUP($E19,Assumptions!$A$5:$C$10,3,FALSE),""))</f>
        <v/>
      </c>
      <c r="O19" s="12">
        <f>IF(COUNTA($I19:$L19)=0,"",IFERROR(IF($I19="",0,$I19*$M19)+SUM($J19:$L19),""))</f>
        <v/>
      </c>
      <c r="P19" s="12">
        <f>IF($O19="","",IFERROR($O19*(1+$N19),""))</f>
        <v/>
      </c>
      <c r="Q19" s="22" t="n"/>
      <c r="R19" s="21">
        <f>IF($Q19="","",IFERROR(VLOOKUP($Q19,Assumptions!$E$5:$F$11,2,FALSE),""))</f>
        <v/>
      </c>
      <c r="S19" s="12">
        <f>IF(OR($P19="",$R19=""),"",IFERROR($P19*$R19,""))</f>
        <v/>
      </c>
      <c r="T19" s="16" t="n"/>
      <c r="U19" s="16" t="n"/>
      <c r="V19" s="11">
        <f>IF($F19="","",IFERROR(IF($H19&lt;&gt;"",$H19-$F19,TODAY()-$F19),""))</f>
        <v/>
      </c>
      <c r="W19" s="23">
        <f>IF(OR($A19="",$Q19=""),"",IF(OR($Q19="Won",$Q19="Lost"),IF($H19="","Add decision date","Closed"),IF($G19="","Set follow-up",IF($G19&lt;TODAY(),"Overdue",IF($G19=TODAY(),"Due today","Scheduled")))))</f>
        <v/>
      </c>
    </row>
    <row r="20">
      <c r="A20" s="16" t="n"/>
      <c r="B20" s="16" t="n"/>
      <c r="C20" s="16" t="n"/>
      <c r="D20" s="17" t="n"/>
      <c r="E20" s="16" t="n"/>
      <c r="F20" s="18" t="n"/>
      <c r="G20" s="18" t="n"/>
      <c r="H20" s="18" t="n"/>
      <c r="I20" s="19" t="n"/>
      <c r="J20" s="20" t="n"/>
      <c r="K20" s="20" t="n"/>
      <c r="L20" s="20" t="n"/>
      <c r="M20" s="15">
        <f>IF($E20="","",IFERROR(VLOOKUP($E20,Assumptions!$A$5:$C$10,2,FALSE),""))</f>
        <v/>
      </c>
      <c r="N20" s="24">
        <f>IF($E20="","",IFERROR(VLOOKUP($E20,Assumptions!$A$5:$C$10,3,FALSE),""))</f>
        <v/>
      </c>
      <c r="O20" s="15">
        <f>IF(COUNTA($I20:$L20)=0,"",IFERROR(IF($I20="",0,$I20*$M20)+SUM($J20:$L20),""))</f>
        <v/>
      </c>
      <c r="P20" s="15">
        <f>IF($O20="","",IFERROR($O20*(1+$N20),""))</f>
        <v/>
      </c>
      <c r="Q20" s="22" t="n"/>
      <c r="R20" s="24">
        <f>IF($Q20="","",IFERROR(VLOOKUP($Q20,Assumptions!$E$5:$F$11,2,FALSE),""))</f>
        <v/>
      </c>
      <c r="S20" s="15">
        <f>IF(OR($P20="",$R20=""),"",IFERROR($P20*$R20,""))</f>
        <v/>
      </c>
      <c r="T20" s="16" t="n"/>
      <c r="U20" s="16" t="n"/>
      <c r="V20" s="14">
        <f>IF($F20="","",IFERROR(IF($H20&lt;&gt;"",$H20-$F20,TODAY()-$F20),""))</f>
        <v/>
      </c>
      <c r="W20" s="25">
        <f>IF(OR($A20="",$Q20=""),"",IF(OR($Q20="Won",$Q20="Lost"),IF($H20="","Add decision date","Closed"),IF($G20="","Set follow-up",IF($G20&lt;TODAY(),"Overdue",IF($G20=TODAY(),"Due today","Scheduled")))))</f>
        <v/>
      </c>
    </row>
    <row r="21">
      <c r="A21" s="16" t="n"/>
      <c r="B21" s="16" t="n"/>
      <c r="C21" s="16" t="n"/>
      <c r="D21" s="17" t="n"/>
      <c r="E21" s="16" t="n"/>
      <c r="F21" s="18" t="n"/>
      <c r="G21" s="18" t="n"/>
      <c r="H21" s="18" t="n"/>
      <c r="I21" s="19" t="n"/>
      <c r="J21" s="20" t="n"/>
      <c r="K21" s="20" t="n"/>
      <c r="L21" s="20" t="n"/>
      <c r="M21" s="12">
        <f>IF($E21="","",IFERROR(VLOOKUP($E21,Assumptions!$A$5:$C$10,2,FALSE),""))</f>
        <v/>
      </c>
      <c r="N21" s="21">
        <f>IF($E21="","",IFERROR(VLOOKUP($E21,Assumptions!$A$5:$C$10,3,FALSE),""))</f>
        <v/>
      </c>
      <c r="O21" s="12">
        <f>IF(COUNTA($I21:$L21)=0,"",IFERROR(IF($I21="",0,$I21*$M21)+SUM($J21:$L21),""))</f>
        <v/>
      </c>
      <c r="P21" s="12">
        <f>IF($O21="","",IFERROR($O21*(1+$N21),""))</f>
        <v/>
      </c>
      <c r="Q21" s="22" t="n"/>
      <c r="R21" s="21">
        <f>IF($Q21="","",IFERROR(VLOOKUP($Q21,Assumptions!$E$5:$F$11,2,FALSE),""))</f>
        <v/>
      </c>
      <c r="S21" s="12">
        <f>IF(OR($P21="",$R21=""),"",IFERROR($P21*$R21,""))</f>
        <v/>
      </c>
      <c r="T21" s="16" t="n"/>
      <c r="U21" s="16" t="n"/>
      <c r="V21" s="11">
        <f>IF($F21="","",IFERROR(IF($H21&lt;&gt;"",$H21-$F21,TODAY()-$F21),""))</f>
        <v/>
      </c>
      <c r="W21" s="23">
        <f>IF(OR($A21="",$Q21=""),"",IF(OR($Q21="Won",$Q21="Lost"),IF($H21="","Add decision date","Closed"),IF($G21="","Set follow-up",IF($G21&lt;TODAY(),"Overdue",IF($G21=TODAY(),"Due today","Scheduled")))))</f>
        <v/>
      </c>
    </row>
    <row r="22">
      <c r="A22" s="16" t="n"/>
      <c r="B22" s="16" t="n"/>
      <c r="C22" s="16" t="n"/>
      <c r="D22" s="17" t="n"/>
      <c r="E22" s="16" t="n"/>
      <c r="F22" s="18" t="n"/>
      <c r="G22" s="18" t="n"/>
      <c r="H22" s="18" t="n"/>
      <c r="I22" s="19" t="n"/>
      <c r="J22" s="20" t="n"/>
      <c r="K22" s="20" t="n"/>
      <c r="L22" s="20" t="n"/>
      <c r="M22" s="15">
        <f>IF($E22="","",IFERROR(VLOOKUP($E22,Assumptions!$A$5:$C$10,2,FALSE),""))</f>
        <v/>
      </c>
      <c r="N22" s="24">
        <f>IF($E22="","",IFERROR(VLOOKUP($E22,Assumptions!$A$5:$C$10,3,FALSE),""))</f>
        <v/>
      </c>
      <c r="O22" s="15">
        <f>IF(COUNTA($I22:$L22)=0,"",IFERROR(IF($I22="",0,$I22*$M22)+SUM($J22:$L22),""))</f>
        <v/>
      </c>
      <c r="P22" s="15">
        <f>IF($O22="","",IFERROR($O22*(1+$N22),""))</f>
        <v/>
      </c>
      <c r="Q22" s="22" t="n"/>
      <c r="R22" s="24">
        <f>IF($Q22="","",IFERROR(VLOOKUP($Q22,Assumptions!$E$5:$F$11,2,FALSE),""))</f>
        <v/>
      </c>
      <c r="S22" s="15">
        <f>IF(OR($P22="",$R22=""),"",IFERROR($P22*$R22,""))</f>
        <v/>
      </c>
      <c r="T22" s="16" t="n"/>
      <c r="U22" s="16" t="n"/>
      <c r="V22" s="14">
        <f>IF($F22="","",IFERROR(IF($H22&lt;&gt;"",$H22-$F22,TODAY()-$F22),""))</f>
        <v/>
      </c>
      <c r="W22" s="25">
        <f>IF(OR($A22="",$Q22=""),"",IF(OR($Q22="Won",$Q22="Lost"),IF($H22="","Add decision date","Closed"),IF($G22="","Set follow-up",IF($G22&lt;TODAY(),"Overdue",IF($G22=TODAY(),"Due today","Scheduled")))))</f>
        <v/>
      </c>
    </row>
    <row r="23">
      <c r="A23" s="16" t="n"/>
      <c r="B23" s="16" t="n"/>
      <c r="C23" s="16" t="n"/>
      <c r="D23" s="17" t="n"/>
      <c r="E23" s="16" t="n"/>
      <c r="F23" s="18" t="n"/>
      <c r="G23" s="18" t="n"/>
      <c r="H23" s="18" t="n"/>
      <c r="I23" s="19" t="n"/>
      <c r="J23" s="20" t="n"/>
      <c r="K23" s="20" t="n"/>
      <c r="L23" s="20" t="n"/>
      <c r="M23" s="12">
        <f>IF($E23="","",IFERROR(VLOOKUP($E23,Assumptions!$A$5:$C$10,2,FALSE),""))</f>
        <v/>
      </c>
      <c r="N23" s="21">
        <f>IF($E23="","",IFERROR(VLOOKUP($E23,Assumptions!$A$5:$C$10,3,FALSE),""))</f>
        <v/>
      </c>
      <c r="O23" s="12">
        <f>IF(COUNTA($I23:$L23)=0,"",IFERROR(IF($I23="",0,$I23*$M23)+SUM($J23:$L23),""))</f>
        <v/>
      </c>
      <c r="P23" s="12">
        <f>IF($O23="","",IFERROR($O23*(1+$N23),""))</f>
        <v/>
      </c>
      <c r="Q23" s="22" t="n"/>
      <c r="R23" s="21">
        <f>IF($Q23="","",IFERROR(VLOOKUP($Q23,Assumptions!$E$5:$F$11,2,FALSE),""))</f>
        <v/>
      </c>
      <c r="S23" s="12">
        <f>IF(OR($P23="",$R23=""),"",IFERROR($P23*$R23,""))</f>
        <v/>
      </c>
      <c r="T23" s="16" t="n"/>
      <c r="U23" s="16" t="n"/>
      <c r="V23" s="11">
        <f>IF($F23="","",IFERROR(IF($H23&lt;&gt;"",$H23-$F23,TODAY()-$F23),""))</f>
        <v/>
      </c>
      <c r="W23" s="23">
        <f>IF(OR($A23="",$Q23=""),"",IF(OR($Q23="Won",$Q23="Lost"),IF($H23="","Add decision date","Closed"),IF($G23="","Set follow-up",IF($G23&lt;TODAY(),"Overdue",IF($G23=TODAY(),"Due today","Scheduled")))))</f>
        <v/>
      </c>
    </row>
    <row r="24">
      <c r="A24" s="16" t="n"/>
      <c r="B24" s="16" t="n"/>
      <c r="C24" s="16" t="n"/>
      <c r="D24" s="17" t="n"/>
      <c r="E24" s="16" t="n"/>
      <c r="F24" s="18" t="n"/>
      <c r="G24" s="18" t="n"/>
      <c r="H24" s="18" t="n"/>
      <c r="I24" s="19" t="n"/>
      <c r="J24" s="20" t="n"/>
      <c r="K24" s="20" t="n"/>
      <c r="L24" s="20" t="n"/>
      <c r="M24" s="15">
        <f>IF($E24="","",IFERROR(VLOOKUP($E24,Assumptions!$A$5:$C$10,2,FALSE),""))</f>
        <v/>
      </c>
      <c r="N24" s="24">
        <f>IF($E24="","",IFERROR(VLOOKUP($E24,Assumptions!$A$5:$C$10,3,FALSE),""))</f>
        <v/>
      </c>
      <c r="O24" s="15">
        <f>IF(COUNTA($I24:$L24)=0,"",IFERROR(IF($I24="",0,$I24*$M24)+SUM($J24:$L24),""))</f>
        <v/>
      </c>
      <c r="P24" s="15">
        <f>IF($O24="","",IFERROR($O24*(1+$N24),""))</f>
        <v/>
      </c>
      <c r="Q24" s="22" t="n"/>
      <c r="R24" s="24">
        <f>IF($Q24="","",IFERROR(VLOOKUP($Q24,Assumptions!$E$5:$F$11,2,FALSE),""))</f>
        <v/>
      </c>
      <c r="S24" s="15">
        <f>IF(OR($P24="",$R24=""),"",IFERROR($P24*$R24,""))</f>
        <v/>
      </c>
      <c r="T24" s="16" t="n"/>
      <c r="U24" s="16" t="n"/>
      <c r="V24" s="14">
        <f>IF($F24="","",IFERROR(IF($H24&lt;&gt;"",$H24-$F24,TODAY()-$F24),""))</f>
        <v/>
      </c>
      <c r="W24" s="25">
        <f>IF(OR($A24="",$Q24=""),"",IF(OR($Q24="Won",$Q24="Lost"),IF($H24="","Add decision date","Closed"),IF($G24="","Set follow-up",IF($G24&lt;TODAY(),"Overdue",IF($G24=TODAY(),"Due today","Scheduled")))))</f>
        <v/>
      </c>
    </row>
    <row r="25">
      <c r="A25" s="16" t="n"/>
      <c r="B25" s="16" t="n"/>
      <c r="C25" s="16" t="n"/>
      <c r="D25" s="17" t="n"/>
      <c r="E25" s="16" t="n"/>
      <c r="F25" s="18" t="n"/>
      <c r="G25" s="18" t="n"/>
      <c r="H25" s="18" t="n"/>
      <c r="I25" s="19" t="n"/>
      <c r="J25" s="20" t="n"/>
      <c r="K25" s="20" t="n"/>
      <c r="L25" s="20" t="n"/>
      <c r="M25" s="12">
        <f>IF($E25="","",IFERROR(VLOOKUP($E25,Assumptions!$A$5:$C$10,2,FALSE),""))</f>
        <v/>
      </c>
      <c r="N25" s="21">
        <f>IF($E25="","",IFERROR(VLOOKUP($E25,Assumptions!$A$5:$C$10,3,FALSE),""))</f>
        <v/>
      </c>
      <c r="O25" s="12">
        <f>IF(COUNTA($I25:$L25)=0,"",IFERROR(IF($I25="",0,$I25*$M25)+SUM($J25:$L25),""))</f>
        <v/>
      </c>
      <c r="P25" s="12">
        <f>IF($O25="","",IFERROR($O25*(1+$N25),""))</f>
        <v/>
      </c>
      <c r="Q25" s="22" t="n"/>
      <c r="R25" s="21">
        <f>IF($Q25="","",IFERROR(VLOOKUP($Q25,Assumptions!$E$5:$F$11,2,FALSE),""))</f>
        <v/>
      </c>
      <c r="S25" s="12">
        <f>IF(OR($P25="",$R25=""),"",IFERROR($P25*$R25,""))</f>
        <v/>
      </c>
      <c r="T25" s="16" t="n"/>
      <c r="U25" s="16" t="n"/>
      <c r="V25" s="11">
        <f>IF($F25="","",IFERROR(IF($H25&lt;&gt;"",$H25-$F25,TODAY()-$F25),""))</f>
        <v/>
      </c>
      <c r="W25" s="23">
        <f>IF(OR($A25="",$Q25=""),"",IF(OR($Q25="Won",$Q25="Lost"),IF($H25="","Add decision date","Closed"),IF($G25="","Set follow-up",IF($G25&lt;TODAY(),"Overdue",IF($G25=TODAY(),"Due today","Scheduled")))))</f>
        <v/>
      </c>
    </row>
    <row r="26">
      <c r="A26" s="16" t="n"/>
      <c r="B26" s="16" t="n"/>
      <c r="C26" s="16" t="n"/>
      <c r="D26" s="17" t="n"/>
      <c r="E26" s="16" t="n"/>
      <c r="F26" s="18" t="n"/>
      <c r="G26" s="18" t="n"/>
      <c r="H26" s="18" t="n"/>
      <c r="I26" s="19" t="n"/>
      <c r="J26" s="20" t="n"/>
      <c r="K26" s="20" t="n"/>
      <c r="L26" s="20" t="n"/>
      <c r="M26" s="15">
        <f>IF($E26="","",IFERROR(VLOOKUP($E26,Assumptions!$A$5:$C$10,2,FALSE),""))</f>
        <v/>
      </c>
      <c r="N26" s="24">
        <f>IF($E26="","",IFERROR(VLOOKUP($E26,Assumptions!$A$5:$C$10,3,FALSE),""))</f>
        <v/>
      </c>
      <c r="O26" s="15">
        <f>IF(COUNTA($I26:$L26)=0,"",IFERROR(IF($I26="",0,$I26*$M26)+SUM($J26:$L26),""))</f>
        <v/>
      </c>
      <c r="P26" s="15">
        <f>IF($O26="","",IFERROR($O26*(1+$N26),""))</f>
        <v/>
      </c>
      <c r="Q26" s="22" t="n"/>
      <c r="R26" s="24">
        <f>IF($Q26="","",IFERROR(VLOOKUP($Q26,Assumptions!$E$5:$F$11,2,FALSE),""))</f>
        <v/>
      </c>
      <c r="S26" s="15">
        <f>IF(OR($P26="",$R26=""),"",IFERROR($P26*$R26,""))</f>
        <v/>
      </c>
      <c r="T26" s="16" t="n"/>
      <c r="U26" s="16" t="n"/>
      <c r="V26" s="14">
        <f>IF($F26="","",IFERROR(IF($H26&lt;&gt;"",$H26-$F26,TODAY()-$F26),""))</f>
        <v/>
      </c>
      <c r="W26" s="25">
        <f>IF(OR($A26="",$Q26=""),"",IF(OR($Q26="Won",$Q26="Lost"),IF($H26="","Add decision date","Closed"),IF($G26="","Set follow-up",IF($G26&lt;TODAY(),"Overdue",IF($G26=TODAY(),"Due today","Scheduled")))))</f>
        <v/>
      </c>
    </row>
    <row r="27">
      <c r="A27" s="16" t="n"/>
      <c r="B27" s="16" t="n"/>
      <c r="C27" s="16" t="n"/>
      <c r="D27" s="17" t="n"/>
      <c r="E27" s="16" t="n"/>
      <c r="F27" s="18" t="n"/>
      <c r="G27" s="18" t="n"/>
      <c r="H27" s="18" t="n"/>
      <c r="I27" s="19" t="n"/>
      <c r="J27" s="20" t="n"/>
      <c r="K27" s="20" t="n"/>
      <c r="L27" s="20" t="n"/>
      <c r="M27" s="12">
        <f>IF($E27="","",IFERROR(VLOOKUP($E27,Assumptions!$A$5:$C$10,2,FALSE),""))</f>
        <v/>
      </c>
      <c r="N27" s="21">
        <f>IF($E27="","",IFERROR(VLOOKUP($E27,Assumptions!$A$5:$C$10,3,FALSE),""))</f>
        <v/>
      </c>
      <c r="O27" s="12">
        <f>IF(COUNTA($I27:$L27)=0,"",IFERROR(IF($I27="",0,$I27*$M27)+SUM($J27:$L27),""))</f>
        <v/>
      </c>
      <c r="P27" s="12">
        <f>IF($O27="","",IFERROR($O27*(1+$N27),""))</f>
        <v/>
      </c>
      <c r="Q27" s="22" t="n"/>
      <c r="R27" s="21">
        <f>IF($Q27="","",IFERROR(VLOOKUP($Q27,Assumptions!$E$5:$F$11,2,FALSE),""))</f>
        <v/>
      </c>
      <c r="S27" s="12">
        <f>IF(OR($P27="",$R27=""),"",IFERROR($P27*$R27,""))</f>
        <v/>
      </c>
      <c r="T27" s="16" t="n"/>
      <c r="U27" s="16" t="n"/>
      <c r="V27" s="11">
        <f>IF($F27="","",IFERROR(IF($H27&lt;&gt;"",$H27-$F27,TODAY()-$F27),""))</f>
        <v/>
      </c>
      <c r="W27" s="23">
        <f>IF(OR($A27="",$Q27=""),"",IF(OR($Q27="Won",$Q27="Lost"),IF($H27="","Add decision date","Closed"),IF($G27="","Set follow-up",IF($G27&lt;TODAY(),"Overdue",IF($G27=TODAY(),"Due today","Scheduled")))))</f>
        <v/>
      </c>
    </row>
    <row r="28">
      <c r="A28" s="16" t="n"/>
      <c r="B28" s="16" t="n"/>
      <c r="C28" s="16" t="n"/>
      <c r="D28" s="17" t="n"/>
      <c r="E28" s="16" t="n"/>
      <c r="F28" s="18" t="n"/>
      <c r="G28" s="18" t="n"/>
      <c r="H28" s="18" t="n"/>
      <c r="I28" s="19" t="n"/>
      <c r="J28" s="20" t="n"/>
      <c r="K28" s="20" t="n"/>
      <c r="L28" s="20" t="n"/>
      <c r="M28" s="15">
        <f>IF($E28="","",IFERROR(VLOOKUP($E28,Assumptions!$A$5:$C$10,2,FALSE),""))</f>
        <v/>
      </c>
      <c r="N28" s="24">
        <f>IF($E28="","",IFERROR(VLOOKUP($E28,Assumptions!$A$5:$C$10,3,FALSE),""))</f>
        <v/>
      </c>
      <c r="O28" s="15">
        <f>IF(COUNTA($I28:$L28)=0,"",IFERROR(IF($I28="",0,$I28*$M28)+SUM($J28:$L28),""))</f>
        <v/>
      </c>
      <c r="P28" s="15">
        <f>IF($O28="","",IFERROR($O28*(1+$N28),""))</f>
        <v/>
      </c>
      <c r="Q28" s="22" t="n"/>
      <c r="R28" s="24">
        <f>IF($Q28="","",IFERROR(VLOOKUP($Q28,Assumptions!$E$5:$F$11,2,FALSE),""))</f>
        <v/>
      </c>
      <c r="S28" s="15">
        <f>IF(OR($P28="",$R28=""),"",IFERROR($P28*$R28,""))</f>
        <v/>
      </c>
      <c r="T28" s="16" t="n"/>
      <c r="U28" s="16" t="n"/>
      <c r="V28" s="14">
        <f>IF($F28="","",IFERROR(IF($H28&lt;&gt;"",$H28-$F28,TODAY()-$F28),""))</f>
        <v/>
      </c>
      <c r="W28" s="25">
        <f>IF(OR($A28="",$Q28=""),"",IF(OR($Q28="Won",$Q28="Lost"),IF($H28="","Add decision date","Closed"),IF($G28="","Set follow-up",IF($G28&lt;TODAY(),"Overdue",IF($G28=TODAY(),"Due today","Scheduled")))))</f>
        <v/>
      </c>
    </row>
    <row r="29">
      <c r="A29" s="16" t="n"/>
      <c r="B29" s="16" t="n"/>
      <c r="C29" s="16" t="n"/>
      <c r="D29" s="17" t="n"/>
      <c r="E29" s="16" t="n"/>
      <c r="F29" s="18" t="n"/>
      <c r="G29" s="18" t="n"/>
      <c r="H29" s="18" t="n"/>
      <c r="I29" s="19" t="n"/>
      <c r="J29" s="20" t="n"/>
      <c r="K29" s="20" t="n"/>
      <c r="L29" s="20" t="n"/>
      <c r="M29" s="12">
        <f>IF($E29="","",IFERROR(VLOOKUP($E29,Assumptions!$A$5:$C$10,2,FALSE),""))</f>
        <v/>
      </c>
      <c r="N29" s="21">
        <f>IF($E29="","",IFERROR(VLOOKUP($E29,Assumptions!$A$5:$C$10,3,FALSE),""))</f>
        <v/>
      </c>
      <c r="O29" s="12">
        <f>IF(COUNTA($I29:$L29)=0,"",IFERROR(IF($I29="",0,$I29*$M29)+SUM($J29:$L29),""))</f>
        <v/>
      </c>
      <c r="P29" s="12">
        <f>IF($O29="","",IFERROR($O29*(1+$N29),""))</f>
        <v/>
      </c>
      <c r="Q29" s="22" t="n"/>
      <c r="R29" s="21">
        <f>IF($Q29="","",IFERROR(VLOOKUP($Q29,Assumptions!$E$5:$F$11,2,FALSE),""))</f>
        <v/>
      </c>
      <c r="S29" s="12">
        <f>IF(OR($P29="",$R29=""),"",IFERROR($P29*$R29,""))</f>
        <v/>
      </c>
      <c r="T29" s="16" t="n"/>
      <c r="U29" s="16" t="n"/>
      <c r="V29" s="11">
        <f>IF($F29="","",IFERROR(IF($H29&lt;&gt;"",$H29-$F29,TODAY()-$F29),""))</f>
        <v/>
      </c>
      <c r="W29" s="23">
        <f>IF(OR($A29="",$Q29=""),"",IF(OR($Q29="Won",$Q29="Lost"),IF($H29="","Add decision date","Closed"),IF($G29="","Set follow-up",IF($G29&lt;TODAY(),"Overdue",IF($G29=TODAY(),"Due today","Scheduled")))))</f>
        <v/>
      </c>
    </row>
    <row r="30">
      <c r="A30" s="16" t="n"/>
      <c r="B30" s="16" t="n"/>
      <c r="C30" s="16" t="n"/>
      <c r="D30" s="17" t="n"/>
      <c r="E30" s="16" t="n"/>
      <c r="F30" s="18" t="n"/>
      <c r="G30" s="18" t="n"/>
      <c r="H30" s="18" t="n"/>
      <c r="I30" s="19" t="n"/>
      <c r="J30" s="20" t="n"/>
      <c r="K30" s="20" t="n"/>
      <c r="L30" s="20" t="n"/>
      <c r="M30" s="15">
        <f>IF($E30="","",IFERROR(VLOOKUP($E30,Assumptions!$A$5:$C$10,2,FALSE),""))</f>
        <v/>
      </c>
      <c r="N30" s="24">
        <f>IF($E30="","",IFERROR(VLOOKUP($E30,Assumptions!$A$5:$C$10,3,FALSE),""))</f>
        <v/>
      </c>
      <c r="O30" s="15">
        <f>IF(COUNTA($I30:$L30)=0,"",IFERROR(IF($I30="",0,$I30*$M30)+SUM($J30:$L30),""))</f>
        <v/>
      </c>
      <c r="P30" s="15">
        <f>IF($O30="","",IFERROR($O30*(1+$N30),""))</f>
        <v/>
      </c>
      <c r="Q30" s="22" t="n"/>
      <c r="R30" s="24">
        <f>IF($Q30="","",IFERROR(VLOOKUP($Q30,Assumptions!$E$5:$F$11,2,FALSE),""))</f>
        <v/>
      </c>
      <c r="S30" s="15">
        <f>IF(OR($P30="",$R30=""),"",IFERROR($P30*$R30,""))</f>
        <v/>
      </c>
      <c r="T30" s="16" t="n"/>
      <c r="U30" s="16" t="n"/>
      <c r="V30" s="14">
        <f>IF($F30="","",IFERROR(IF($H30&lt;&gt;"",$H30-$F30,TODAY()-$F30),""))</f>
        <v/>
      </c>
      <c r="W30" s="25">
        <f>IF(OR($A30="",$Q30=""),"",IF(OR($Q30="Won",$Q30="Lost"),IF($H30="","Add decision date","Closed"),IF($G30="","Set follow-up",IF($G30&lt;TODAY(),"Overdue",IF($G30=TODAY(),"Due today","Scheduled")))))</f>
        <v/>
      </c>
    </row>
    <row r="31">
      <c r="A31" s="16" t="n"/>
      <c r="B31" s="16" t="n"/>
      <c r="C31" s="16" t="n"/>
      <c r="D31" s="17" t="n"/>
      <c r="E31" s="16" t="n"/>
      <c r="F31" s="18" t="n"/>
      <c r="G31" s="18" t="n"/>
      <c r="H31" s="18" t="n"/>
      <c r="I31" s="19" t="n"/>
      <c r="J31" s="20" t="n"/>
      <c r="K31" s="20" t="n"/>
      <c r="L31" s="20" t="n"/>
      <c r="M31" s="12">
        <f>IF($E31="","",IFERROR(VLOOKUP($E31,Assumptions!$A$5:$C$10,2,FALSE),""))</f>
        <v/>
      </c>
      <c r="N31" s="21">
        <f>IF($E31="","",IFERROR(VLOOKUP($E31,Assumptions!$A$5:$C$10,3,FALSE),""))</f>
        <v/>
      </c>
      <c r="O31" s="12">
        <f>IF(COUNTA($I31:$L31)=0,"",IFERROR(IF($I31="",0,$I31*$M31)+SUM($J31:$L31),""))</f>
        <v/>
      </c>
      <c r="P31" s="12">
        <f>IF($O31="","",IFERROR($O31*(1+$N31),""))</f>
        <v/>
      </c>
      <c r="Q31" s="22" t="n"/>
      <c r="R31" s="21">
        <f>IF($Q31="","",IFERROR(VLOOKUP($Q31,Assumptions!$E$5:$F$11,2,FALSE),""))</f>
        <v/>
      </c>
      <c r="S31" s="12">
        <f>IF(OR($P31="",$R31=""),"",IFERROR($P31*$R31,""))</f>
        <v/>
      </c>
      <c r="T31" s="16" t="n"/>
      <c r="U31" s="16" t="n"/>
      <c r="V31" s="11">
        <f>IF($F31="","",IFERROR(IF($H31&lt;&gt;"",$H31-$F31,TODAY()-$F31),""))</f>
        <v/>
      </c>
      <c r="W31" s="23">
        <f>IF(OR($A31="",$Q31=""),"",IF(OR($Q31="Won",$Q31="Lost"),IF($H31="","Add decision date","Closed"),IF($G31="","Set follow-up",IF($G31&lt;TODAY(),"Overdue",IF($G31=TODAY(),"Due today","Scheduled")))))</f>
        <v/>
      </c>
    </row>
    <row r="32">
      <c r="A32" s="16" t="n"/>
      <c r="B32" s="16" t="n"/>
      <c r="C32" s="16" t="n"/>
      <c r="D32" s="17" t="n"/>
      <c r="E32" s="16" t="n"/>
      <c r="F32" s="18" t="n"/>
      <c r="G32" s="18" t="n"/>
      <c r="H32" s="18" t="n"/>
      <c r="I32" s="19" t="n"/>
      <c r="J32" s="20" t="n"/>
      <c r="K32" s="20" t="n"/>
      <c r="L32" s="20" t="n"/>
      <c r="M32" s="15">
        <f>IF($E32="","",IFERROR(VLOOKUP($E32,Assumptions!$A$5:$C$10,2,FALSE),""))</f>
        <v/>
      </c>
      <c r="N32" s="24">
        <f>IF($E32="","",IFERROR(VLOOKUP($E32,Assumptions!$A$5:$C$10,3,FALSE),""))</f>
        <v/>
      </c>
      <c r="O32" s="15">
        <f>IF(COUNTA($I32:$L32)=0,"",IFERROR(IF($I32="",0,$I32*$M32)+SUM($J32:$L32),""))</f>
        <v/>
      </c>
      <c r="P32" s="15">
        <f>IF($O32="","",IFERROR($O32*(1+$N32),""))</f>
        <v/>
      </c>
      <c r="Q32" s="22" t="n"/>
      <c r="R32" s="24">
        <f>IF($Q32="","",IFERROR(VLOOKUP($Q32,Assumptions!$E$5:$F$11,2,FALSE),""))</f>
        <v/>
      </c>
      <c r="S32" s="15">
        <f>IF(OR($P32="",$R32=""),"",IFERROR($P32*$R32,""))</f>
        <v/>
      </c>
      <c r="T32" s="16" t="n"/>
      <c r="U32" s="16" t="n"/>
      <c r="V32" s="14">
        <f>IF($F32="","",IFERROR(IF($H32&lt;&gt;"",$H32-$F32,TODAY()-$F32),""))</f>
        <v/>
      </c>
      <c r="W32" s="25">
        <f>IF(OR($A32="",$Q32=""),"",IF(OR($Q32="Won",$Q32="Lost"),IF($H32="","Add decision date","Closed"),IF($G32="","Set follow-up",IF($G32&lt;TODAY(),"Overdue",IF($G32=TODAY(),"Due today","Scheduled")))))</f>
        <v/>
      </c>
    </row>
    <row r="33">
      <c r="A33" s="16" t="n"/>
      <c r="B33" s="16" t="n"/>
      <c r="C33" s="16" t="n"/>
      <c r="D33" s="17" t="n"/>
      <c r="E33" s="16" t="n"/>
      <c r="F33" s="18" t="n"/>
      <c r="G33" s="18" t="n"/>
      <c r="H33" s="18" t="n"/>
      <c r="I33" s="19" t="n"/>
      <c r="J33" s="20" t="n"/>
      <c r="K33" s="20" t="n"/>
      <c r="L33" s="20" t="n"/>
      <c r="M33" s="12">
        <f>IF($E33="","",IFERROR(VLOOKUP($E33,Assumptions!$A$5:$C$10,2,FALSE),""))</f>
        <v/>
      </c>
      <c r="N33" s="21">
        <f>IF($E33="","",IFERROR(VLOOKUP($E33,Assumptions!$A$5:$C$10,3,FALSE),""))</f>
        <v/>
      </c>
      <c r="O33" s="12">
        <f>IF(COUNTA($I33:$L33)=0,"",IFERROR(IF($I33="",0,$I33*$M33)+SUM($J33:$L33),""))</f>
        <v/>
      </c>
      <c r="P33" s="12">
        <f>IF($O33="","",IFERROR($O33*(1+$N33),""))</f>
        <v/>
      </c>
      <c r="Q33" s="22" t="n"/>
      <c r="R33" s="21">
        <f>IF($Q33="","",IFERROR(VLOOKUP($Q33,Assumptions!$E$5:$F$11,2,FALSE),""))</f>
        <v/>
      </c>
      <c r="S33" s="12">
        <f>IF(OR($P33="",$R33=""),"",IFERROR($P33*$R33,""))</f>
        <v/>
      </c>
      <c r="T33" s="16" t="n"/>
      <c r="U33" s="16" t="n"/>
      <c r="V33" s="11">
        <f>IF($F33="","",IFERROR(IF($H33&lt;&gt;"",$H33-$F33,TODAY()-$F33),""))</f>
        <v/>
      </c>
      <c r="W33" s="23">
        <f>IF(OR($A33="",$Q33=""),"",IF(OR($Q33="Won",$Q33="Lost"),IF($H33="","Add decision date","Closed"),IF($G33="","Set follow-up",IF($G33&lt;TODAY(),"Overdue",IF($G33=TODAY(),"Due today","Scheduled")))))</f>
        <v/>
      </c>
    </row>
    <row r="34">
      <c r="A34" s="16" t="n"/>
      <c r="B34" s="16" t="n"/>
      <c r="C34" s="16" t="n"/>
      <c r="D34" s="17" t="n"/>
      <c r="E34" s="16" t="n"/>
      <c r="F34" s="18" t="n"/>
      <c r="G34" s="18" t="n"/>
      <c r="H34" s="18" t="n"/>
      <c r="I34" s="19" t="n"/>
      <c r="J34" s="20" t="n"/>
      <c r="K34" s="20" t="n"/>
      <c r="L34" s="20" t="n"/>
      <c r="M34" s="15">
        <f>IF($E34="","",IFERROR(VLOOKUP($E34,Assumptions!$A$5:$C$10,2,FALSE),""))</f>
        <v/>
      </c>
      <c r="N34" s="24">
        <f>IF($E34="","",IFERROR(VLOOKUP($E34,Assumptions!$A$5:$C$10,3,FALSE),""))</f>
        <v/>
      </c>
      <c r="O34" s="15">
        <f>IF(COUNTA($I34:$L34)=0,"",IFERROR(IF($I34="",0,$I34*$M34)+SUM($J34:$L34),""))</f>
        <v/>
      </c>
      <c r="P34" s="15">
        <f>IF($O34="","",IFERROR($O34*(1+$N34),""))</f>
        <v/>
      </c>
      <c r="Q34" s="22" t="n"/>
      <c r="R34" s="24">
        <f>IF($Q34="","",IFERROR(VLOOKUP($Q34,Assumptions!$E$5:$F$11,2,FALSE),""))</f>
        <v/>
      </c>
      <c r="S34" s="15">
        <f>IF(OR($P34="",$R34=""),"",IFERROR($P34*$R34,""))</f>
        <v/>
      </c>
      <c r="T34" s="16" t="n"/>
      <c r="U34" s="16" t="n"/>
      <c r="V34" s="14">
        <f>IF($F34="","",IFERROR(IF($H34&lt;&gt;"",$H34-$F34,TODAY()-$F34),""))</f>
        <v/>
      </c>
      <c r="W34" s="25">
        <f>IF(OR($A34="",$Q34=""),"",IF(OR($Q34="Won",$Q34="Lost"),IF($H34="","Add decision date","Closed"),IF($G34="","Set follow-up",IF($G34&lt;TODAY(),"Overdue",IF($G34=TODAY(),"Due today","Scheduled")))))</f>
        <v/>
      </c>
    </row>
    <row r="35">
      <c r="A35" s="16" t="n"/>
      <c r="B35" s="16" t="n"/>
      <c r="C35" s="16" t="n"/>
      <c r="D35" s="17" t="n"/>
      <c r="E35" s="16" t="n"/>
      <c r="F35" s="18" t="n"/>
      <c r="G35" s="18" t="n"/>
      <c r="H35" s="18" t="n"/>
      <c r="I35" s="19" t="n"/>
      <c r="J35" s="20" t="n"/>
      <c r="K35" s="20" t="n"/>
      <c r="L35" s="20" t="n"/>
      <c r="M35" s="12">
        <f>IF($E35="","",IFERROR(VLOOKUP($E35,Assumptions!$A$5:$C$10,2,FALSE),""))</f>
        <v/>
      </c>
      <c r="N35" s="21">
        <f>IF($E35="","",IFERROR(VLOOKUP($E35,Assumptions!$A$5:$C$10,3,FALSE),""))</f>
        <v/>
      </c>
      <c r="O35" s="12">
        <f>IF(COUNTA($I35:$L35)=0,"",IFERROR(IF($I35="",0,$I35*$M35)+SUM($J35:$L35),""))</f>
        <v/>
      </c>
      <c r="P35" s="12">
        <f>IF($O35="","",IFERROR($O35*(1+$N35),""))</f>
        <v/>
      </c>
      <c r="Q35" s="22" t="n"/>
      <c r="R35" s="21">
        <f>IF($Q35="","",IFERROR(VLOOKUP($Q35,Assumptions!$E$5:$F$11,2,FALSE),""))</f>
        <v/>
      </c>
      <c r="S35" s="12">
        <f>IF(OR($P35="",$R35=""),"",IFERROR($P35*$R35,""))</f>
        <v/>
      </c>
      <c r="T35" s="16" t="n"/>
      <c r="U35" s="16" t="n"/>
      <c r="V35" s="11">
        <f>IF($F35="","",IFERROR(IF($H35&lt;&gt;"",$H35-$F35,TODAY()-$F35),""))</f>
        <v/>
      </c>
      <c r="W35" s="23">
        <f>IF(OR($A35="",$Q35=""),"",IF(OR($Q35="Won",$Q35="Lost"),IF($H35="","Add decision date","Closed"),IF($G35="","Set follow-up",IF($G35&lt;TODAY(),"Overdue",IF($G35=TODAY(),"Due today","Scheduled")))))</f>
        <v/>
      </c>
    </row>
    <row r="36">
      <c r="A36" s="16" t="n"/>
      <c r="B36" s="16" t="n"/>
      <c r="C36" s="16" t="n"/>
      <c r="D36" s="17" t="n"/>
      <c r="E36" s="16" t="n"/>
      <c r="F36" s="18" t="n"/>
      <c r="G36" s="18" t="n"/>
      <c r="H36" s="18" t="n"/>
      <c r="I36" s="19" t="n"/>
      <c r="J36" s="20" t="n"/>
      <c r="K36" s="20" t="n"/>
      <c r="L36" s="20" t="n"/>
      <c r="M36" s="15">
        <f>IF($E36="","",IFERROR(VLOOKUP($E36,Assumptions!$A$5:$C$10,2,FALSE),""))</f>
        <v/>
      </c>
      <c r="N36" s="24">
        <f>IF($E36="","",IFERROR(VLOOKUP($E36,Assumptions!$A$5:$C$10,3,FALSE),""))</f>
        <v/>
      </c>
      <c r="O36" s="15">
        <f>IF(COUNTA($I36:$L36)=0,"",IFERROR(IF($I36="",0,$I36*$M36)+SUM($J36:$L36),""))</f>
        <v/>
      </c>
      <c r="P36" s="15">
        <f>IF($O36="","",IFERROR($O36*(1+$N36),""))</f>
        <v/>
      </c>
      <c r="Q36" s="22" t="n"/>
      <c r="R36" s="24">
        <f>IF($Q36="","",IFERROR(VLOOKUP($Q36,Assumptions!$E$5:$F$11,2,FALSE),""))</f>
        <v/>
      </c>
      <c r="S36" s="15">
        <f>IF(OR($P36="",$R36=""),"",IFERROR($P36*$R36,""))</f>
        <v/>
      </c>
      <c r="T36" s="16" t="n"/>
      <c r="U36" s="16" t="n"/>
      <c r="V36" s="14">
        <f>IF($F36="","",IFERROR(IF($H36&lt;&gt;"",$H36-$F36,TODAY()-$F36),""))</f>
        <v/>
      </c>
      <c r="W36" s="25">
        <f>IF(OR($A36="",$Q36=""),"",IF(OR($Q36="Won",$Q36="Lost"),IF($H36="","Add decision date","Closed"),IF($G36="","Set follow-up",IF($G36&lt;TODAY(),"Overdue",IF($G36=TODAY(),"Due today","Scheduled")))))</f>
        <v/>
      </c>
    </row>
    <row r="37">
      <c r="A37" s="16" t="n"/>
      <c r="B37" s="16" t="n"/>
      <c r="C37" s="16" t="n"/>
      <c r="D37" s="17" t="n"/>
      <c r="E37" s="16" t="n"/>
      <c r="F37" s="18" t="n"/>
      <c r="G37" s="18" t="n"/>
      <c r="H37" s="18" t="n"/>
      <c r="I37" s="19" t="n"/>
      <c r="J37" s="20" t="n"/>
      <c r="K37" s="20" t="n"/>
      <c r="L37" s="20" t="n"/>
      <c r="M37" s="12">
        <f>IF($E37="","",IFERROR(VLOOKUP($E37,Assumptions!$A$5:$C$10,2,FALSE),""))</f>
        <v/>
      </c>
      <c r="N37" s="21">
        <f>IF($E37="","",IFERROR(VLOOKUP($E37,Assumptions!$A$5:$C$10,3,FALSE),""))</f>
        <v/>
      </c>
      <c r="O37" s="12">
        <f>IF(COUNTA($I37:$L37)=0,"",IFERROR(IF($I37="",0,$I37*$M37)+SUM($J37:$L37),""))</f>
        <v/>
      </c>
      <c r="P37" s="12">
        <f>IF($O37="","",IFERROR($O37*(1+$N37),""))</f>
        <v/>
      </c>
      <c r="Q37" s="22" t="n"/>
      <c r="R37" s="21">
        <f>IF($Q37="","",IFERROR(VLOOKUP($Q37,Assumptions!$E$5:$F$11,2,FALSE),""))</f>
        <v/>
      </c>
      <c r="S37" s="12">
        <f>IF(OR($P37="",$R37=""),"",IFERROR($P37*$R37,""))</f>
        <v/>
      </c>
      <c r="T37" s="16" t="n"/>
      <c r="U37" s="16" t="n"/>
      <c r="V37" s="11">
        <f>IF($F37="","",IFERROR(IF($H37&lt;&gt;"",$H37-$F37,TODAY()-$F37),""))</f>
        <v/>
      </c>
      <c r="W37" s="23">
        <f>IF(OR($A37="",$Q37=""),"",IF(OR($Q37="Won",$Q37="Lost"),IF($H37="","Add decision date","Closed"),IF($G37="","Set follow-up",IF($G37&lt;TODAY(),"Overdue",IF($G37=TODAY(),"Due today","Scheduled")))))</f>
        <v/>
      </c>
    </row>
    <row r="38">
      <c r="A38" s="16" t="n"/>
      <c r="B38" s="16" t="n"/>
      <c r="C38" s="16" t="n"/>
      <c r="D38" s="17" t="n"/>
      <c r="E38" s="16" t="n"/>
      <c r="F38" s="18" t="n"/>
      <c r="G38" s="18" t="n"/>
      <c r="H38" s="18" t="n"/>
      <c r="I38" s="19" t="n"/>
      <c r="J38" s="20" t="n"/>
      <c r="K38" s="20" t="n"/>
      <c r="L38" s="20" t="n"/>
      <c r="M38" s="15">
        <f>IF($E38="","",IFERROR(VLOOKUP($E38,Assumptions!$A$5:$C$10,2,FALSE),""))</f>
        <v/>
      </c>
      <c r="N38" s="24">
        <f>IF($E38="","",IFERROR(VLOOKUP($E38,Assumptions!$A$5:$C$10,3,FALSE),""))</f>
        <v/>
      </c>
      <c r="O38" s="15">
        <f>IF(COUNTA($I38:$L38)=0,"",IFERROR(IF($I38="",0,$I38*$M38)+SUM($J38:$L38),""))</f>
        <v/>
      </c>
      <c r="P38" s="15">
        <f>IF($O38="","",IFERROR($O38*(1+$N38),""))</f>
        <v/>
      </c>
      <c r="Q38" s="22" t="n"/>
      <c r="R38" s="24">
        <f>IF($Q38="","",IFERROR(VLOOKUP($Q38,Assumptions!$E$5:$F$11,2,FALSE),""))</f>
        <v/>
      </c>
      <c r="S38" s="15">
        <f>IF(OR($P38="",$R38=""),"",IFERROR($P38*$R38,""))</f>
        <v/>
      </c>
      <c r="T38" s="16" t="n"/>
      <c r="U38" s="16" t="n"/>
      <c r="V38" s="14">
        <f>IF($F38="","",IFERROR(IF($H38&lt;&gt;"",$H38-$F38,TODAY()-$F38),""))</f>
        <v/>
      </c>
      <c r="W38" s="25">
        <f>IF(OR($A38="",$Q38=""),"",IF(OR($Q38="Won",$Q38="Lost"),IF($H38="","Add decision date","Closed"),IF($G38="","Set follow-up",IF($G38&lt;TODAY(),"Overdue",IF($G38=TODAY(),"Due today","Scheduled")))))</f>
        <v/>
      </c>
    </row>
    <row r="39">
      <c r="A39" s="16" t="n"/>
      <c r="B39" s="16" t="n"/>
      <c r="C39" s="16" t="n"/>
      <c r="D39" s="17" t="n"/>
      <c r="E39" s="16" t="n"/>
      <c r="F39" s="18" t="n"/>
      <c r="G39" s="18" t="n"/>
      <c r="H39" s="18" t="n"/>
      <c r="I39" s="19" t="n"/>
      <c r="J39" s="20" t="n"/>
      <c r="K39" s="20" t="n"/>
      <c r="L39" s="20" t="n"/>
      <c r="M39" s="12">
        <f>IF($E39="","",IFERROR(VLOOKUP($E39,Assumptions!$A$5:$C$10,2,FALSE),""))</f>
        <v/>
      </c>
      <c r="N39" s="21">
        <f>IF($E39="","",IFERROR(VLOOKUP($E39,Assumptions!$A$5:$C$10,3,FALSE),""))</f>
        <v/>
      </c>
      <c r="O39" s="12">
        <f>IF(COUNTA($I39:$L39)=0,"",IFERROR(IF($I39="",0,$I39*$M39)+SUM($J39:$L39),""))</f>
        <v/>
      </c>
      <c r="P39" s="12">
        <f>IF($O39="","",IFERROR($O39*(1+$N39),""))</f>
        <v/>
      </c>
      <c r="Q39" s="22" t="n"/>
      <c r="R39" s="21">
        <f>IF($Q39="","",IFERROR(VLOOKUP($Q39,Assumptions!$E$5:$F$11,2,FALSE),""))</f>
        <v/>
      </c>
      <c r="S39" s="12">
        <f>IF(OR($P39="",$R39=""),"",IFERROR($P39*$R39,""))</f>
        <v/>
      </c>
      <c r="T39" s="16" t="n"/>
      <c r="U39" s="16" t="n"/>
      <c r="V39" s="11">
        <f>IF($F39="","",IFERROR(IF($H39&lt;&gt;"",$H39-$F39,TODAY()-$F39),""))</f>
        <v/>
      </c>
      <c r="W39" s="23">
        <f>IF(OR($A39="",$Q39=""),"",IF(OR($Q39="Won",$Q39="Lost"),IF($H39="","Add decision date","Closed"),IF($G39="","Set follow-up",IF($G39&lt;TODAY(),"Overdue",IF($G39=TODAY(),"Due today","Scheduled")))))</f>
        <v/>
      </c>
    </row>
    <row r="40">
      <c r="A40" s="16" t="n"/>
      <c r="B40" s="16" t="n"/>
      <c r="C40" s="16" t="n"/>
      <c r="D40" s="17" t="n"/>
      <c r="E40" s="16" t="n"/>
      <c r="F40" s="18" t="n"/>
      <c r="G40" s="18" t="n"/>
      <c r="H40" s="18" t="n"/>
      <c r="I40" s="19" t="n"/>
      <c r="J40" s="20" t="n"/>
      <c r="K40" s="20" t="n"/>
      <c r="L40" s="20" t="n"/>
      <c r="M40" s="15">
        <f>IF($E40="","",IFERROR(VLOOKUP($E40,Assumptions!$A$5:$C$10,2,FALSE),""))</f>
        <v/>
      </c>
      <c r="N40" s="24">
        <f>IF($E40="","",IFERROR(VLOOKUP($E40,Assumptions!$A$5:$C$10,3,FALSE),""))</f>
        <v/>
      </c>
      <c r="O40" s="15">
        <f>IF(COUNTA($I40:$L40)=0,"",IFERROR(IF($I40="",0,$I40*$M40)+SUM($J40:$L40),""))</f>
        <v/>
      </c>
      <c r="P40" s="15">
        <f>IF($O40="","",IFERROR($O40*(1+$N40),""))</f>
        <v/>
      </c>
      <c r="Q40" s="22" t="n"/>
      <c r="R40" s="24">
        <f>IF($Q40="","",IFERROR(VLOOKUP($Q40,Assumptions!$E$5:$F$11,2,FALSE),""))</f>
        <v/>
      </c>
      <c r="S40" s="15">
        <f>IF(OR($P40="",$R40=""),"",IFERROR($P40*$R40,""))</f>
        <v/>
      </c>
      <c r="T40" s="16" t="n"/>
      <c r="U40" s="16" t="n"/>
      <c r="V40" s="14">
        <f>IF($F40="","",IFERROR(IF($H40&lt;&gt;"",$H40-$F40,TODAY()-$F40),""))</f>
        <v/>
      </c>
      <c r="W40" s="25">
        <f>IF(OR($A40="",$Q40=""),"",IF(OR($Q40="Won",$Q40="Lost"),IF($H40="","Add decision date","Closed"),IF($G40="","Set follow-up",IF($G40&lt;TODAY(),"Overdue",IF($G40=TODAY(),"Due today","Scheduled")))))</f>
        <v/>
      </c>
    </row>
    <row r="41">
      <c r="A41" s="16" t="n"/>
      <c r="B41" s="16" t="n"/>
      <c r="C41" s="16" t="n"/>
      <c r="D41" s="17" t="n"/>
      <c r="E41" s="16" t="n"/>
      <c r="F41" s="18" t="n"/>
      <c r="G41" s="18" t="n"/>
      <c r="H41" s="18" t="n"/>
      <c r="I41" s="19" t="n"/>
      <c r="J41" s="20" t="n"/>
      <c r="K41" s="20" t="n"/>
      <c r="L41" s="20" t="n"/>
      <c r="M41" s="12">
        <f>IF($E41="","",IFERROR(VLOOKUP($E41,Assumptions!$A$5:$C$10,2,FALSE),""))</f>
        <v/>
      </c>
      <c r="N41" s="21">
        <f>IF($E41="","",IFERROR(VLOOKUP($E41,Assumptions!$A$5:$C$10,3,FALSE),""))</f>
        <v/>
      </c>
      <c r="O41" s="12">
        <f>IF(COUNTA($I41:$L41)=0,"",IFERROR(IF($I41="",0,$I41*$M41)+SUM($J41:$L41),""))</f>
        <v/>
      </c>
      <c r="P41" s="12">
        <f>IF($O41="","",IFERROR($O41*(1+$N41),""))</f>
        <v/>
      </c>
      <c r="Q41" s="22" t="n"/>
      <c r="R41" s="21">
        <f>IF($Q41="","",IFERROR(VLOOKUP($Q41,Assumptions!$E$5:$F$11,2,FALSE),""))</f>
        <v/>
      </c>
      <c r="S41" s="12">
        <f>IF(OR($P41="",$R41=""),"",IFERROR($P41*$R41,""))</f>
        <v/>
      </c>
      <c r="T41" s="16" t="n"/>
      <c r="U41" s="16" t="n"/>
      <c r="V41" s="11">
        <f>IF($F41="","",IFERROR(IF($H41&lt;&gt;"",$H41-$F41,TODAY()-$F41),""))</f>
        <v/>
      </c>
      <c r="W41" s="23">
        <f>IF(OR($A41="",$Q41=""),"",IF(OR($Q41="Won",$Q41="Lost"),IF($H41="","Add decision date","Closed"),IF($G41="","Set follow-up",IF($G41&lt;TODAY(),"Overdue",IF($G41=TODAY(),"Due today","Scheduled")))))</f>
        <v/>
      </c>
    </row>
    <row r="42">
      <c r="A42" s="16" t="n"/>
      <c r="B42" s="16" t="n"/>
      <c r="C42" s="16" t="n"/>
      <c r="D42" s="17" t="n"/>
      <c r="E42" s="16" t="n"/>
      <c r="F42" s="18" t="n"/>
      <c r="G42" s="18" t="n"/>
      <c r="H42" s="18" t="n"/>
      <c r="I42" s="19" t="n"/>
      <c r="J42" s="20" t="n"/>
      <c r="K42" s="20" t="n"/>
      <c r="L42" s="20" t="n"/>
      <c r="M42" s="15">
        <f>IF($E42="","",IFERROR(VLOOKUP($E42,Assumptions!$A$5:$C$10,2,FALSE),""))</f>
        <v/>
      </c>
      <c r="N42" s="24">
        <f>IF($E42="","",IFERROR(VLOOKUP($E42,Assumptions!$A$5:$C$10,3,FALSE),""))</f>
        <v/>
      </c>
      <c r="O42" s="15">
        <f>IF(COUNTA($I42:$L42)=0,"",IFERROR(IF($I42="",0,$I42*$M42)+SUM($J42:$L42),""))</f>
        <v/>
      </c>
      <c r="P42" s="15">
        <f>IF($O42="","",IFERROR($O42*(1+$N42),""))</f>
        <v/>
      </c>
      <c r="Q42" s="22" t="n"/>
      <c r="R42" s="24">
        <f>IF($Q42="","",IFERROR(VLOOKUP($Q42,Assumptions!$E$5:$F$11,2,FALSE),""))</f>
        <v/>
      </c>
      <c r="S42" s="15">
        <f>IF(OR($P42="",$R42=""),"",IFERROR($P42*$R42,""))</f>
        <v/>
      </c>
      <c r="T42" s="16" t="n"/>
      <c r="U42" s="16" t="n"/>
      <c r="V42" s="14">
        <f>IF($F42="","",IFERROR(IF($H42&lt;&gt;"",$H42-$F42,TODAY()-$F42),""))</f>
        <v/>
      </c>
      <c r="W42" s="25">
        <f>IF(OR($A42="",$Q42=""),"",IF(OR($Q42="Won",$Q42="Lost"),IF($H42="","Add decision date","Closed"),IF($G42="","Set follow-up",IF($G42&lt;TODAY(),"Overdue",IF($G42=TODAY(),"Due today","Scheduled")))))</f>
        <v/>
      </c>
    </row>
    <row r="43">
      <c r="A43" s="16" t="n"/>
      <c r="B43" s="16" t="n"/>
      <c r="C43" s="16" t="n"/>
      <c r="D43" s="17" t="n"/>
      <c r="E43" s="16" t="n"/>
      <c r="F43" s="18" t="n"/>
      <c r="G43" s="18" t="n"/>
      <c r="H43" s="18" t="n"/>
      <c r="I43" s="19" t="n"/>
      <c r="J43" s="20" t="n"/>
      <c r="K43" s="20" t="n"/>
      <c r="L43" s="20" t="n"/>
      <c r="M43" s="12">
        <f>IF($E43="","",IFERROR(VLOOKUP($E43,Assumptions!$A$5:$C$10,2,FALSE),""))</f>
        <v/>
      </c>
      <c r="N43" s="21">
        <f>IF($E43="","",IFERROR(VLOOKUP($E43,Assumptions!$A$5:$C$10,3,FALSE),""))</f>
        <v/>
      </c>
      <c r="O43" s="12">
        <f>IF(COUNTA($I43:$L43)=0,"",IFERROR(IF($I43="",0,$I43*$M43)+SUM($J43:$L43),""))</f>
        <v/>
      </c>
      <c r="P43" s="12">
        <f>IF($O43="","",IFERROR($O43*(1+$N43),""))</f>
        <v/>
      </c>
      <c r="Q43" s="22" t="n"/>
      <c r="R43" s="21">
        <f>IF($Q43="","",IFERROR(VLOOKUP($Q43,Assumptions!$E$5:$F$11,2,FALSE),""))</f>
        <v/>
      </c>
      <c r="S43" s="12">
        <f>IF(OR($P43="",$R43=""),"",IFERROR($P43*$R43,""))</f>
        <v/>
      </c>
      <c r="T43" s="16" t="n"/>
      <c r="U43" s="16" t="n"/>
      <c r="V43" s="11">
        <f>IF($F43="","",IFERROR(IF($H43&lt;&gt;"",$H43-$F43,TODAY()-$F43),""))</f>
        <v/>
      </c>
      <c r="W43" s="23">
        <f>IF(OR($A43="",$Q43=""),"",IF(OR($Q43="Won",$Q43="Lost"),IF($H43="","Add decision date","Closed"),IF($G43="","Set follow-up",IF($G43&lt;TODAY(),"Overdue",IF($G43=TODAY(),"Due today","Scheduled")))))</f>
        <v/>
      </c>
    </row>
    <row r="44">
      <c r="A44" s="16" t="n"/>
      <c r="B44" s="16" t="n"/>
      <c r="C44" s="16" t="n"/>
      <c r="D44" s="17" t="n"/>
      <c r="E44" s="16" t="n"/>
      <c r="F44" s="18" t="n"/>
      <c r="G44" s="18" t="n"/>
      <c r="H44" s="18" t="n"/>
      <c r="I44" s="19" t="n"/>
      <c r="J44" s="20" t="n"/>
      <c r="K44" s="20" t="n"/>
      <c r="L44" s="20" t="n"/>
      <c r="M44" s="15">
        <f>IF($E44="","",IFERROR(VLOOKUP($E44,Assumptions!$A$5:$C$10,2,FALSE),""))</f>
        <v/>
      </c>
      <c r="N44" s="24">
        <f>IF($E44="","",IFERROR(VLOOKUP($E44,Assumptions!$A$5:$C$10,3,FALSE),""))</f>
        <v/>
      </c>
      <c r="O44" s="15">
        <f>IF(COUNTA($I44:$L44)=0,"",IFERROR(IF($I44="",0,$I44*$M44)+SUM($J44:$L44),""))</f>
        <v/>
      </c>
      <c r="P44" s="15">
        <f>IF($O44="","",IFERROR($O44*(1+$N44),""))</f>
        <v/>
      </c>
      <c r="Q44" s="22" t="n"/>
      <c r="R44" s="24">
        <f>IF($Q44="","",IFERROR(VLOOKUP($Q44,Assumptions!$E$5:$F$11,2,FALSE),""))</f>
        <v/>
      </c>
      <c r="S44" s="15">
        <f>IF(OR($P44="",$R44=""),"",IFERROR($P44*$R44,""))</f>
        <v/>
      </c>
      <c r="T44" s="16" t="n"/>
      <c r="U44" s="16" t="n"/>
      <c r="V44" s="14">
        <f>IF($F44="","",IFERROR(IF($H44&lt;&gt;"",$H44-$F44,TODAY()-$F44),""))</f>
        <v/>
      </c>
      <c r="W44" s="25">
        <f>IF(OR($A44="",$Q44=""),"",IF(OR($Q44="Won",$Q44="Lost"),IF($H44="","Add decision date","Closed"),IF($G44="","Set follow-up",IF($G44&lt;TODAY(),"Overdue",IF($G44=TODAY(),"Due today","Scheduled")))))</f>
        <v/>
      </c>
    </row>
    <row r="45">
      <c r="A45" s="16" t="n"/>
      <c r="B45" s="16" t="n"/>
      <c r="C45" s="16" t="n"/>
      <c r="D45" s="17" t="n"/>
      <c r="E45" s="16" t="n"/>
      <c r="F45" s="18" t="n"/>
      <c r="G45" s="18" t="n"/>
      <c r="H45" s="18" t="n"/>
      <c r="I45" s="19" t="n"/>
      <c r="J45" s="20" t="n"/>
      <c r="K45" s="20" t="n"/>
      <c r="L45" s="20" t="n"/>
      <c r="M45" s="12">
        <f>IF($E45="","",IFERROR(VLOOKUP($E45,Assumptions!$A$5:$C$10,2,FALSE),""))</f>
        <v/>
      </c>
      <c r="N45" s="21">
        <f>IF($E45="","",IFERROR(VLOOKUP($E45,Assumptions!$A$5:$C$10,3,FALSE),""))</f>
        <v/>
      </c>
      <c r="O45" s="12">
        <f>IF(COUNTA($I45:$L45)=0,"",IFERROR(IF($I45="",0,$I45*$M45)+SUM($J45:$L45),""))</f>
        <v/>
      </c>
      <c r="P45" s="12">
        <f>IF($O45="","",IFERROR($O45*(1+$N45),""))</f>
        <v/>
      </c>
      <c r="Q45" s="22" t="n"/>
      <c r="R45" s="21">
        <f>IF($Q45="","",IFERROR(VLOOKUP($Q45,Assumptions!$E$5:$F$11,2,FALSE),""))</f>
        <v/>
      </c>
      <c r="S45" s="12">
        <f>IF(OR($P45="",$R45=""),"",IFERROR($P45*$R45,""))</f>
        <v/>
      </c>
      <c r="T45" s="16" t="n"/>
      <c r="U45" s="16" t="n"/>
      <c r="V45" s="11">
        <f>IF($F45="","",IFERROR(IF($H45&lt;&gt;"",$H45-$F45,TODAY()-$F45),""))</f>
        <v/>
      </c>
      <c r="W45" s="23">
        <f>IF(OR($A45="",$Q45=""),"",IF(OR($Q45="Won",$Q45="Lost"),IF($H45="","Add decision date","Closed"),IF($G45="","Set follow-up",IF($G45&lt;TODAY(),"Overdue",IF($G45=TODAY(),"Due today","Scheduled")))))</f>
        <v/>
      </c>
    </row>
    <row r="46">
      <c r="A46" s="16" t="n"/>
      <c r="B46" s="16" t="n"/>
      <c r="C46" s="16" t="n"/>
      <c r="D46" s="17" t="n"/>
      <c r="E46" s="16" t="n"/>
      <c r="F46" s="18" t="n"/>
      <c r="G46" s="18" t="n"/>
      <c r="H46" s="18" t="n"/>
      <c r="I46" s="19" t="n"/>
      <c r="J46" s="20" t="n"/>
      <c r="K46" s="20" t="n"/>
      <c r="L46" s="20" t="n"/>
      <c r="M46" s="15">
        <f>IF($E46="","",IFERROR(VLOOKUP($E46,Assumptions!$A$5:$C$10,2,FALSE),""))</f>
        <v/>
      </c>
      <c r="N46" s="24">
        <f>IF($E46="","",IFERROR(VLOOKUP($E46,Assumptions!$A$5:$C$10,3,FALSE),""))</f>
        <v/>
      </c>
      <c r="O46" s="15">
        <f>IF(COUNTA($I46:$L46)=0,"",IFERROR(IF($I46="",0,$I46*$M46)+SUM($J46:$L46),""))</f>
        <v/>
      </c>
      <c r="P46" s="15">
        <f>IF($O46="","",IFERROR($O46*(1+$N46),""))</f>
        <v/>
      </c>
      <c r="Q46" s="22" t="n"/>
      <c r="R46" s="24">
        <f>IF($Q46="","",IFERROR(VLOOKUP($Q46,Assumptions!$E$5:$F$11,2,FALSE),""))</f>
        <v/>
      </c>
      <c r="S46" s="15">
        <f>IF(OR($P46="",$R46=""),"",IFERROR($P46*$R46,""))</f>
        <v/>
      </c>
      <c r="T46" s="16" t="n"/>
      <c r="U46" s="16" t="n"/>
      <c r="V46" s="14">
        <f>IF($F46="","",IFERROR(IF($H46&lt;&gt;"",$H46-$F46,TODAY()-$F46),""))</f>
        <v/>
      </c>
      <c r="W46" s="25">
        <f>IF(OR($A46="",$Q46=""),"",IF(OR($Q46="Won",$Q46="Lost"),IF($H46="","Add decision date","Closed"),IF($G46="","Set follow-up",IF($G46&lt;TODAY(),"Overdue",IF($G46=TODAY(),"Due today","Scheduled")))))</f>
        <v/>
      </c>
    </row>
    <row r="47">
      <c r="A47" s="16" t="n"/>
      <c r="B47" s="16" t="n"/>
      <c r="C47" s="16" t="n"/>
      <c r="D47" s="17" t="n"/>
      <c r="E47" s="16" t="n"/>
      <c r="F47" s="18" t="n"/>
      <c r="G47" s="18" t="n"/>
      <c r="H47" s="18" t="n"/>
      <c r="I47" s="19" t="n"/>
      <c r="J47" s="20" t="n"/>
      <c r="K47" s="20" t="n"/>
      <c r="L47" s="20" t="n"/>
      <c r="M47" s="12">
        <f>IF($E47="","",IFERROR(VLOOKUP($E47,Assumptions!$A$5:$C$10,2,FALSE),""))</f>
        <v/>
      </c>
      <c r="N47" s="21">
        <f>IF($E47="","",IFERROR(VLOOKUP($E47,Assumptions!$A$5:$C$10,3,FALSE),""))</f>
        <v/>
      </c>
      <c r="O47" s="12">
        <f>IF(COUNTA($I47:$L47)=0,"",IFERROR(IF($I47="",0,$I47*$M47)+SUM($J47:$L47),""))</f>
        <v/>
      </c>
      <c r="P47" s="12">
        <f>IF($O47="","",IFERROR($O47*(1+$N47),""))</f>
        <v/>
      </c>
      <c r="Q47" s="22" t="n"/>
      <c r="R47" s="21">
        <f>IF($Q47="","",IFERROR(VLOOKUP($Q47,Assumptions!$E$5:$F$11,2,FALSE),""))</f>
        <v/>
      </c>
      <c r="S47" s="12">
        <f>IF(OR($P47="",$R47=""),"",IFERROR($P47*$R47,""))</f>
        <v/>
      </c>
      <c r="T47" s="16" t="n"/>
      <c r="U47" s="16" t="n"/>
      <c r="V47" s="11">
        <f>IF($F47="","",IFERROR(IF($H47&lt;&gt;"",$H47-$F47,TODAY()-$F47),""))</f>
        <v/>
      </c>
      <c r="W47" s="23">
        <f>IF(OR($A47="",$Q47=""),"",IF(OR($Q47="Won",$Q47="Lost"),IF($H47="","Add decision date","Closed"),IF($G47="","Set follow-up",IF($G47&lt;TODAY(),"Overdue",IF($G47=TODAY(),"Due today","Scheduled")))))</f>
        <v/>
      </c>
    </row>
    <row r="48">
      <c r="A48" s="16" t="n"/>
      <c r="B48" s="16" t="n"/>
      <c r="C48" s="16" t="n"/>
      <c r="D48" s="17" t="n"/>
      <c r="E48" s="16" t="n"/>
      <c r="F48" s="18" t="n"/>
      <c r="G48" s="18" t="n"/>
      <c r="H48" s="18" t="n"/>
      <c r="I48" s="19" t="n"/>
      <c r="J48" s="20" t="n"/>
      <c r="K48" s="20" t="n"/>
      <c r="L48" s="20" t="n"/>
      <c r="M48" s="15">
        <f>IF($E48="","",IFERROR(VLOOKUP($E48,Assumptions!$A$5:$C$10,2,FALSE),""))</f>
        <v/>
      </c>
      <c r="N48" s="24">
        <f>IF($E48="","",IFERROR(VLOOKUP($E48,Assumptions!$A$5:$C$10,3,FALSE),""))</f>
        <v/>
      </c>
      <c r="O48" s="15">
        <f>IF(COUNTA($I48:$L48)=0,"",IFERROR(IF($I48="",0,$I48*$M48)+SUM($J48:$L48),""))</f>
        <v/>
      </c>
      <c r="P48" s="15">
        <f>IF($O48="","",IFERROR($O48*(1+$N48),""))</f>
        <v/>
      </c>
      <c r="Q48" s="22" t="n"/>
      <c r="R48" s="24">
        <f>IF($Q48="","",IFERROR(VLOOKUP($Q48,Assumptions!$E$5:$F$11,2,FALSE),""))</f>
        <v/>
      </c>
      <c r="S48" s="15">
        <f>IF(OR($P48="",$R48=""),"",IFERROR($P48*$R48,""))</f>
        <v/>
      </c>
      <c r="T48" s="16" t="n"/>
      <c r="U48" s="16" t="n"/>
      <c r="V48" s="14">
        <f>IF($F48="","",IFERROR(IF($H48&lt;&gt;"",$H48-$F48,TODAY()-$F48),""))</f>
        <v/>
      </c>
      <c r="W48" s="25">
        <f>IF(OR($A48="",$Q48=""),"",IF(OR($Q48="Won",$Q48="Lost"),IF($H48="","Add decision date","Closed"),IF($G48="","Set follow-up",IF($G48&lt;TODAY(),"Overdue",IF($G48=TODAY(),"Due today","Scheduled")))))</f>
        <v/>
      </c>
    </row>
    <row r="49">
      <c r="A49" s="16" t="n"/>
      <c r="B49" s="16" t="n"/>
      <c r="C49" s="16" t="n"/>
      <c r="D49" s="17" t="n"/>
      <c r="E49" s="16" t="n"/>
      <c r="F49" s="18" t="n"/>
      <c r="G49" s="18" t="n"/>
      <c r="H49" s="18" t="n"/>
      <c r="I49" s="19" t="n"/>
      <c r="J49" s="20" t="n"/>
      <c r="K49" s="20" t="n"/>
      <c r="L49" s="20" t="n"/>
      <c r="M49" s="12">
        <f>IF($E49="","",IFERROR(VLOOKUP($E49,Assumptions!$A$5:$C$10,2,FALSE),""))</f>
        <v/>
      </c>
      <c r="N49" s="21">
        <f>IF($E49="","",IFERROR(VLOOKUP($E49,Assumptions!$A$5:$C$10,3,FALSE),""))</f>
        <v/>
      </c>
      <c r="O49" s="12">
        <f>IF(COUNTA($I49:$L49)=0,"",IFERROR(IF($I49="",0,$I49*$M49)+SUM($J49:$L49),""))</f>
        <v/>
      </c>
      <c r="P49" s="12">
        <f>IF($O49="","",IFERROR($O49*(1+$N49),""))</f>
        <v/>
      </c>
      <c r="Q49" s="22" t="n"/>
      <c r="R49" s="21">
        <f>IF($Q49="","",IFERROR(VLOOKUP($Q49,Assumptions!$E$5:$F$11,2,FALSE),""))</f>
        <v/>
      </c>
      <c r="S49" s="12">
        <f>IF(OR($P49="",$R49=""),"",IFERROR($P49*$R49,""))</f>
        <v/>
      </c>
      <c r="T49" s="16" t="n"/>
      <c r="U49" s="16" t="n"/>
      <c r="V49" s="11">
        <f>IF($F49="","",IFERROR(IF($H49&lt;&gt;"",$H49-$F49,TODAY()-$F49),""))</f>
        <v/>
      </c>
      <c r="W49" s="23">
        <f>IF(OR($A49="",$Q49=""),"",IF(OR($Q49="Won",$Q49="Lost"),IF($H49="","Add decision date","Closed"),IF($G49="","Set follow-up",IF($G49&lt;TODAY(),"Overdue",IF($G49=TODAY(),"Due today","Scheduled")))))</f>
        <v/>
      </c>
    </row>
    <row r="50">
      <c r="A50" s="16" t="n"/>
      <c r="B50" s="16" t="n"/>
      <c r="C50" s="16" t="n"/>
      <c r="D50" s="17" t="n"/>
      <c r="E50" s="16" t="n"/>
      <c r="F50" s="18" t="n"/>
      <c r="G50" s="18" t="n"/>
      <c r="H50" s="18" t="n"/>
      <c r="I50" s="19" t="n"/>
      <c r="J50" s="20" t="n"/>
      <c r="K50" s="20" t="n"/>
      <c r="L50" s="20" t="n"/>
      <c r="M50" s="15">
        <f>IF($E50="","",IFERROR(VLOOKUP($E50,Assumptions!$A$5:$C$10,2,FALSE),""))</f>
        <v/>
      </c>
      <c r="N50" s="24">
        <f>IF($E50="","",IFERROR(VLOOKUP($E50,Assumptions!$A$5:$C$10,3,FALSE),""))</f>
        <v/>
      </c>
      <c r="O50" s="15">
        <f>IF(COUNTA($I50:$L50)=0,"",IFERROR(IF($I50="",0,$I50*$M50)+SUM($J50:$L50),""))</f>
        <v/>
      </c>
      <c r="P50" s="15">
        <f>IF($O50="","",IFERROR($O50*(1+$N50),""))</f>
        <v/>
      </c>
      <c r="Q50" s="22" t="n"/>
      <c r="R50" s="24">
        <f>IF($Q50="","",IFERROR(VLOOKUP($Q50,Assumptions!$E$5:$F$11,2,FALSE),""))</f>
        <v/>
      </c>
      <c r="S50" s="15">
        <f>IF(OR($P50="",$R50=""),"",IFERROR($P50*$R50,""))</f>
        <v/>
      </c>
      <c r="T50" s="16" t="n"/>
      <c r="U50" s="16" t="n"/>
      <c r="V50" s="14">
        <f>IF($F50="","",IFERROR(IF($H50&lt;&gt;"",$H50-$F50,TODAY()-$F50),""))</f>
        <v/>
      </c>
      <c r="W50" s="25">
        <f>IF(OR($A50="",$Q50=""),"",IF(OR($Q50="Won",$Q50="Lost"),IF($H50="","Add decision date","Closed"),IF($G50="","Set follow-up",IF($G50&lt;TODAY(),"Overdue",IF($G50=TODAY(),"Due today","Scheduled")))))</f>
        <v/>
      </c>
    </row>
    <row r="51">
      <c r="A51" s="16" t="n"/>
      <c r="B51" s="16" t="n"/>
      <c r="C51" s="16" t="n"/>
      <c r="D51" s="17" t="n"/>
      <c r="E51" s="16" t="n"/>
      <c r="F51" s="18" t="n"/>
      <c r="G51" s="18" t="n"/>
      <c r="H51" s="18" t="n"/>
      <c r="I51" s="19" t="n"/>
      <c r="J51" s="20" t="n"/>
      <c r="K51" s="20" t="n"/>
      <c r="L51" s="20" t="n"/>
      <c r="M51" s="12">
        <f>IF($E51="","",IFERROR(VLOOKUP($E51,Assumptions!$A$5:$C$10,2,FALSE),""))</f>
        <v/>
      </c>
      <c r="N51" s="21">
        <f>IF($E51="","",IFERROR(VLOOKUP($E51,Assumptions!$A$5:$C$10,3,FALSE),""))</f>
        <v/>
      </c>
      <c r="O51" s="12">
        <f>IF(COUNTA($I51:$L51)=0,"",IFERROR(IF($I51="",0,$I51*$M51)+SUM($J51:$L51),""))</f>
        <v/>
      </c>
      <c r="P51" s="12">
        <f>IF($O51="","",IFERROR($O51*(1+$N51),""))</f>
        <v/>
      </c>
      <c r="Q51" s="22" t="n"/>
      <c r="R51" s="21">
        <f>IF($Q51="","",IFERROR(VLOOKUP($Q51,Assumptions!$E$5:$F$11,2,FALSE),""))</f>
        <v/>
      </c>
      <c r="S51" s="12">
        <f>IF(OR($P51="",$R51=""),"",IFERROR($P51*$R51,""))</f>
        <v/>
      </c>
      <c r="T51" s="16" t="n"/>
      <c r="U51" s="16" t="n"/>
      <c r="V51" s="11">
        <f>IF($F51="","",IFERROR(IF($H51&lt;&gt;"",$H51-$F51,TODAY()-$F51),""))</f>
        <v/>
      </c>
      <c r="W51" s="23">
        <f>IF(OR($A51="",$Q51=""),"",IF(OR($Q51="Won",$Q51="Lost"),IF($H51="","Add decision date","Closed"),IF($G51="","Set follow-up",IF($G51&lt;TODAY(),"Overdue",IF($G51=TODAY(),"Due today","Scheduled")))))</f>
        <v/>
      </c>
    </row>
    <row r="52">
      <c r="A52" s="16" t="n"/>
      <c r="B52" s="16" t="n"/>
      <c r="C52" s="16" t="n"/>
      <c r="D52" s="17" t="n"/>
      <c r="E52" s="16" t="n"/>
      <c r="F52" s="18" t="n"/>
      <c r="G52" s="18" t="n"/>
      <c r="H52" s="18" t="n"/>
      <c r="I52" s="19" t="n"/>
      <c r="J52" s="20" t="n"/>
      <c r="K52" s="20" t="n"/>
      <c r="L52" s="20" t="n"/>
      <c r="M52" s="15">
        <f>IF($E52="","",IFERROR(VLOOKUP($E52,Assumptions!$A$5:$C$10,2,FALSE),""))</f>
        <v/>
      </c>
      <c r="N52" s="24">
        <f>IF($E52="","",IFERROR(VLOOKUP($E52,Assumptions!$A$5:$C$10,3,FALSE),""))</f>
        <v/>
      </c>
      <c r="O52" s="15">
        <f>IF(COUNTA($I52:$L52)=0,"",IFERROR(IF($I52="",0,$I52*$M52)+SUM($J52:$L52),""))</f>
        <v/>
      </c>
      <c r="P52" s="15">
        <f>IF($O52="","",IFERROR($O52*(1+$N52),""))</f>
        <v/>
      </c>
      <c r="Q52" s="22" t="n"/>
      <c r="R52" s="24">
        <f>IF($Q52="","",IFERROR(VLOOKUP($Q52,Assumptions!$E$5:$F$11,2,FALSE),""))</f>
        <v/>
      </c>
      <c r="S52" s="15">
        <f>IF(OR($P52="",$R52=""),"",IFERROR($P52*$R52,""))</f>
        <v/>
      </c>
      <c r="T52" s="16" t="n"/>
      <c r="U52" s="16" t="n"/>
      <c r="V52" s="14">
        <f>IF($F52="","",IFERROR(IF($H52&lt;&gt;"",$H52-$F52,TODAY()-$F52),""))</f>
        <v/>
      </c>
      <c r="W52" s="25">
        <f>IF(OR($A52="",$Q52=""),"",IF(OR($Q52="Won",$Q52="Lost"),IF($H52="","Add decision date","Closed"),IF($G52="","Set follow-up",IF($G52&lt;TODAY(),"Overdue",IF($G52=TODAY(),"Due today","Scheduled")))))</f>
        <v/>
      </c>
    </row>
    <row r="53">
      <c r="A53" s="16" t="n"/>
      <c r="B53" s="16" t="n"/>
      <c r="C53" s="16" t="n"/>
      <c r="D53" s="17" t="n"/>
      <c r="E53" s="16" t="n"/>
      <c r="F53" s="18" t="n"/>
      <c r="G53" s="18" t="n"/>
      <c r="H53" s="18" t="n"/>
      <c r="I53" s="19" t="n"/>
      <c r="J53" s="20" t="n"/>
      <c r="K53" s="20" t="n"/>
      <c r="L53" s="20" t="n"/>
      <c r="M53" s="12">
        <f>IF($E53="","",IFERROR(VLOOKUP($E53,Assumptions!$A$5:$C$10,2,FALSE),""))</f>
        <v/>
      </c>
      <c r="N53" s="21">
        <f>IF($E53="","",IFERROR(VLOOKUP($E53,Assumptions!$A$5:$C$10,3,FALSE),""))</f>
        <v/>
      </c>
      <c r="O53" s="12">
        <f>IF(COUNTA($I53:$L53)=0,"",IFERROR(IF($I53="",0,$I53*$M53)+SUM($J53:$L53),""))</f>
        <v/>
      </c>
      <c r="P53" s="12">
        <f>IF($O53="","",IFERROR($O53*(1+$N53),""))</f>
        <v/>
      </c>
      <c r="Q53" s="22" t="n"/>
      <c r="R53" s="21">
        <f>IF($Q53="","",IFERROR(VLOOKUP($Q53,Assumptions!$E$5:$F$11,2,FALSE),""))</f>
        <v/>
      </c>
      <c r="S53" s="12">
        <f>IF(OR($P53="",$R53=""),"",IFERROR($P53*$R53,""))</f>
        <v/>
      </c>
      <c r="T53" s="16" t="n"/>
      <c r="U53" s="16" t="n"/>
      <c r="V53" s="11">
        <f>IF($F53="","",IFERROR(IF($H53&lt;&gt;"",$H53-$F53,TODAY()-$F53),""))</f>
        <v/>
      </c>
      <c r="W53" s="23">
        <f>IF(OR($A53="",$Q53=""),"",IF(OR($Q53="Won",$Q53="Lost"),IF($H53="","Add decision date","Closed"),IF($G53="","Set follow-up",IF($G53&lt;TODAY(),"Overdue",IF($G53=TODAY(),"Due today","Scheduled")))))</f>
        <v/>
      </c>
    </row>
    <row r="54">
      <c r="A54" s="16" t="n"/>
      <c r="B54" s="16" t="n"/>
      <c r="C54" s="16" t="n"/>
      <c r="D54" s="17" t="n"/>
      <c r="E54" s="16" t="n"/>
      <c r="F54" s="18" t="n"/>
      <c r="G54" s="18" t="n"/>
      <c r="H54" s="18" t="n"/>
      <c r="I54" s="19" t="n"/>
      <c r="J54" s="20" t="n"/>
      <c r="K54" s="20" t="n"/>
      <c r="L54" s="20" t="n"/>
      <c r="M54" s="15">
        <f>IF($E54="","",IFERROR(VLOOKUP($E54,Assumptions!$A$5:$C$10,2,FALSE),""))</f>
        <v/>
      </c>
      <c r="N54" s="24">
        <f>IF($E54="","",IFERROR(VLOOKUP($E54,Assumptions!$A$5:$C$10,3,FALSE),""))</f>
        <v/>
      </c>
      <c r="O54" s="15">
        <f>IF(COUNTA($I54:$L54)=0,"",IFERROR(IF($I54="",0,$I54*$M54)+SUM($J54:$L54),""))</f>
        <v/>
      </c>
      <c r="P54" s="15">
        <f>IF($O54="","",IFERROR($O54*(1+$N54),""))</f>
        <v/>
      </c>
      <c r="Q54" s="22" t="n"/>
      <c r="R54" s="24">
        <f>IF($Q54="","",IFERROR(VLOOKUP($Q54,Assumptions!$E$5:$F$11,2,FALSE),""))</f>
        <v/>
      </c>
      <c r="S54" s="15">
        <f>IF(OR($P54="",$R54=""),"",IFERROR($P54*$R54,""))</f>
        <v/>
      </c>
      <c r="T54" s="16" t="n"/>
      <c r="U54" s="16" t="n"/>
      <c r="V54" s="14">
        <f>IF($F54="","",IFERROR(IF($H54&lt;&gt;"",$H54-$F54,TODAY()-$F54),""))</f>
        <v/>
      </c>
      <c r="W54" s="25">
        <f>IF(OR($A54="",$Q54=""),"",IF(OR($Q54="Won",$Q54="Lost"),IF($H54="","Add decision date","Closed"),IF($G54="","Set follow-up",IF($G54&lt;TODAY(),"Overdue",IF($G54=TODAY(),"Due today","Scheduled")))))</f>
        <v/>
      </c>
    </row>
    <row r="55">
      <c r="A55" s="16" t="n"/>
      <c r="B55" s="16" t="n"/>
      <c r="C55" s="16" t="n"/>
      <c r="D55" s="17" t="n"/>
      <c r="E55" s="16" t="n"/>
      <c r="F55" s="18" t="n"/>
      <c r="G55" s="18" t="n"/>
      <c r="H55" s="18" t="n"/>
      <c r="I55" s="19" t="n"/>
      <c r="J55" s="20" t="n"/>
      <c r="K55" s="20" t="n"/>
      <c r="L55" s="20" t="n"/>
      <c r="M55" s="12">
        <f>IF($E55="","",IFERROR(VLOOKUP($E55,Assumptions!$A$5:$C$10,2,FALSE),""))</f>
        <v/>
      </c>
      <c r="N55" s="21">
        <f>IF($E55="","",IFERROR(VLOOKUP($E55,Assumptions!$A$5:$C$10,3,FALSE),""))</f>
        <v/>
      </c>
      <c r="O55" s="12">
        <f>IF(COUNTA($I55:$L55)=0,"",IFERROR(IF($I55="",0,$I55*$M55)+SUM($J55:$L55),""))</f>
        <v/>
      </c>
      <c r="P55" s="12">
        <f>IF($O55="","",IFERROR($O55*(1+$N55),""))</f>
        <v/>
      </c>
      <c r="Q55" s="22" t="n"/>
      <c r="R55" s="21">
        <f>IF($Q55="","",IFERROR(VLOOKUP($Q55,Assumptions!$E$5:$F$11,2,FALSE),""))</f>
        <v/>
      </c>
      <c r="S55" s="12">
        <f>IF(OR($P55="",$R55=""),"",IFERROR($P55*$R55,""))</f>
        <v/>
      </c>
      <c r="T55" s="16" t="n"/>
      <c r="U55" s="16" t="n"/>
      <c r="V55" s="11">
        <f>IF($F55="","",IFERROR(IF($H55&lt;&gt;"",$H55-$F55,TODAY()-$F55),""))</f>
        <v/>
      </c>
      <c r="W55" s="23">
        <f>IF(OR($A55="",$Q55=""),"",IF(OR($Q55="Won",$Q55="Lost"),IF($H55="","Add decision date","Closed"),IF($G55="","Set follow-up",IF($G55&lt;TODAY(),"Overdue",IF($G55=TODAY(),"Due today","Scheduled")))))</f>
        <v/>
      </c>
    </row>
    <row r="56">
      <c r="A56" s="16" t="n"/>
      <c r="B56" s="16" t="n"/>
      <c r="C56" s="16" t="n"/>
      <c r="D56" s="17" t="n"/>
      <c r="E56" s="16" t="n"/>
      <c r="F56" s="18" t="n"/>
      <c r="G56" s="18" t="n"/>
      <c r="H56" s="18" t="n"/>
      <c r="I56" s="19" t="n"/>
      <c r="J56" s="20" t="n"/>
      <c r="K56" s="20" t="n"/>
      <c r="L56" s="20" t="n"/>
      <c r="M56" s="15">
        <f>IF($E56="","",IFERROR(VLOOKUP($E56,Assumptions!$A$5:$C$10,2,FALSE),""))</f>
        <v/>
      </c>
      <c r="N56" s="24">
        <f>IF($E56="","",IFERROR(VLOOKUP($E56,Assumptions!$A$5:$C$10,3,FALSE),""))</f>
        <v/>
      </c>
      <c r="O56" s="15">
        <f>IF(COUNTA($I56:$L56)=0,"",IFERROR(IF($I56="",0,$I56*$M56)+SUM($J56:$L56),""))</f>
        <v/>
      </c>
      <c r="P56" s="15">
        <f>IF($O56="","",IFERROR($O56*(1+$N56),""))</f>
        <v/>
      </c>
      <c r="Q56" s="22" t="n"/>
      <c r="R56" s="24">
        <f>IF($Q56="","",IFERROR(VLOOKUP($Q56,Assumptions!$E$5:$F$11,2,FALSE),""))</f>
        <v/>
      </c>
      <c r="S56" s="15">
        <f>IF(OR($P56="",$R56=""),"",IFERROR($P56*$R56,""))</f>
        <v/>
      </c>
      <c r="T56" s="16" t="n"/>
      <c r="U56" s="16" t="n"/>
      <c r="V56" s="14">
        <f>IF($F56="","",IFERROR(IF($H56&lt;&gt;"",$H56-$F56,TODAY()-$F56),""))</f>
        <v/>
      </c>
      <c r="W56" s="25">
        <f>IF(OR($A56="",$Q56=""),"",IF(OR($Q56="Won",$Q56="Lost"),IF($H56="","Add decision date","Closed"),IF($G56="","Set follow-up",IF($G56&lt;TODAY(),"Overdue",IF($G56=TODAY(),"Due today","Scheduled")))))</f>
        <v/>
      </c>
    </row>
    <row r="57">
      <c r="A57" s="16" t="n"/>
      <c r="B57" s="16" t="n"/>
      <c r="C57" s="16" t="n"/>
      <c r="D57" s="17" t="n"/>
      <c r="E57" s="16" t="n"/>
      <c r="F57" s="18" t="n"/>
      <c r="G57" s="18" t="n"/>
      <c r="H57" s="18" t="n"/>
      <c r="I57" s="19" t="n"/>
      <c r="J57" s="20" t="n"/>
      <c r="K57" s="20" t="n"/>
      <c r="L57" s="20" t="n"/>
      <c r="M57" s="12">
        <f>IF($E57="","",IFERROR(VLOOKUP($E57,Assumptions!$A$5:$C$10,2,FALSE),""))</f>
        <v/>
      </c>
      <c r="N57" s="21">
        <f>IF($E57="","",IFERROR(VLOOKUP($E57,Assumptions!$A$5:$C$10,3,FALSE),""))</f>
        <v/>
      </c>
      <c r="O57" s="12">
        <f>IF(COUNTA($I57:$L57)=0,"",IFERROR(IF($I57="",0,$I57*$M57)+SUM($J57:$L57),""))</f>
        <v/>
      </c>
      <c r="P57" s="12">
        <f>IF($O57="","",IFERROR($O57*(1+$N57),""))</f>
        <v/>
      </c>
      <c r="Q57" s="22" t="n"/>
      <c r="R57" s="21">
        <f>IF($Q57="","",IFERROR(VLOOKUP($Q57,Assumptions!$E$5:$F$11,2,FALSE),""))</f>
        <v/>
      </c>
      <c r="S57" s="12">
        <f>IF(OR($P57="",$R57=""),"",IFERROR($P57*$R57,""))</f>
        <v/>
      </c>
      <c r="T57" s="16" t="n"/>
      <c r="U57" s="16" t="n"/>
      <c r="V57" s="11">
        <f>IF($F57="","",IFERROR(IF($H57&lt;&gt;"",$H57-$F57,TODAY()-$F57),""))</f>
        <v/>
      </c>
      <c r="W57" s="23">
        <f>IF(OR($A57="",$Q57=""),"",IF(OR($Q57="Won",$Q57="Lost"),IF($H57="","Add decision date","Closed"),IF($G57="","Set follow-up",IF($G57&lt;TODAY(),"Overdue",IF($G57=TODAY(),"Due today","Scheduled")))))</f>
        <v/>
      </c>
    </row>
    <row r="58">
      <c r="A58" s="16" t="n"/>
      <c r="B58" s="16" t="n"/>
      <c r="C58" s="16" t="n"/>
      <c r="D58" s="17" t="n"/>
      <c r="E58" s="16" t="n"/>
      <c r="F58" s="18" t="n"/>
      <c r="G58" s="18" t="n"/>
      <c r="H58" s="18" t="n"/>
      <c r="I58" s="19" t="n"/>
      <c r="J58" s="20" t="n"/>
      <c r="K58" s="20" t="n"/>
      <c r="L58" s="20" t="n"/>
      <c r="M58" s="15">
        <f>IF($E58="","",IFERROR(VLOOKUP($E58,Assumptions!$A$5:$C$10,2,FALSE),""))</f>
        <v/>
      </c>
      <c r="N58" s="24">
        <f>IF($E58="","",IFERROR(VLOOKUP($E58,Assumptions!$A$5:$C$10,3,FALSE),""))</f>
        <v/>
      </c>
      <c r="O58" s="15">
        <f>IF(COUNTA($I58:$L58)=0,"",IFERROR(IF($I58="",0,$I58*$M58)+SUM($J58:$L58),""))</f>
        <v/>
      </c>
      <c r="P58" s="15">
        <f>IF($O58="","",IFERROR($O58*(1+$N58),""))</f>
        <v/>
      </c>
      <c r="Q58" s="22" t="n"/>
      <c r="R58" s="24">
        <f>IF($Q58="","",IFERROR(VLOOKUP($Q58,Assumptions!$E$5:$F$11,2,FALSE),""))</f>
        <v/>
      </c>
      <c r="S58" s="15">
        <f>IF(OR($P58="",$R58=""),"",IFERROR($P58*$R58,""))</f>
        <v/>
      </c>
      <c r="T58" s="16" t="n"/>
      <c r="U58" s="16" t="n"/>
      <c r="V58" s="14">
        <f>IF($F58="","",IFERROR(IF($H58&lt;&gt;"",$H58-$F58,TODAY()-$F58),""))</f>
        <v/>
      </c>
      <c r="W58" s="25">
        <f>IF(OR($A58="",$Q58=""),"",IF(OR($Q58="Won",$Q58="Lost"),IF($H58="","Add decision date","Closed"),IF($G58="","Set follow-up",IF($G58&lt;TODAY(),"Overdue",IF($G58=TODAY(),"Due today","Scheduled")))))</f>
        <v/>
      </c>
    </row>
    <row r="59">
      <c r="A59" s="16" t="n"/>
      <c r="B59" s="16" t="n"/>
      <c r="C59" s="16" t="n"/>
      <c r="D59" s="17" t="n"/>
      <c r="E59" s="16" t="n"/>
      <c r="F59" s="18" t="n"/>
      <c r="G59" s="18" t="n"/>
      <c r="H59" s="18" t="n"/>
      <c r="I59" s="19" t="n"/>
      <c r="J59" s="20" t="n"/>
      <c r="K59" s="20" t="n"/>
      <c r="L59" s="20" t="n"/>
      <c r="M59" s="12">
        <f>IF($E59="","",IFERROR(VLOOKUP($E59,Assumptions!$A$5:$C$10,2,FALSE),""))</f>
        <v/>
      </c>
      <c r="N59" s="21">
        <f>IF($E59="","",IFERROR(VLOOKUP($E59,Assumptions!$A$5:$C$10,3,FALSE),""))</f>
        <v/>
      </c>
      <c r="O59" s="12">
        <f>IF(COUNTA($I59:$L59)=0,"",IFERROR(IF($I59="",0,$I59*$M59)+SUM($J59:$L59),""))</f>
        <v/>
      </c>
      <c r="P59" s="12">
        <f>IF($O59="","",IFERROR($O59*(1+$N59),""))</f>
        <v/>
      </c>
      <c r="Q59" s="22" t="n"/>
      <c r="R59" s="21">
        <f>IF($Q59="","",IFERROR(VLOOKUP($Q59,Assumptions!$E$5:$F$11,2,FALSE),""))</f>
        <v/>
      </c>
      <c r="S59" s="12">
        <f>IF(OR($P59="",$R59=""),"",IFERROR($P59*$R59,""))</f>
        <v/>
      </c>
      <c r="T59" s="16" t="n"/>
      <c r="U59" s="16" t="n"/>
      <c r="V59" s="11">
        <f>IF($F59="","",IFERROR(IF($H59&lt;&gt;"",$H59-$F59,TODAY()-$F59),""))</f>
        <v/>
      </c>
      <c r="W59" s="23">
        <f>IF(OR($A59="",$Q59=""),"",IF(OR($Q59="Won",$Q59="Lost"),IF($H59="","Add decision date","Closed"),IF($G59="","Set follow-up",IF($G59&lt;TODAY(),"Overdue",IF($G59=TODAY(),"Due today","Scheduled")))))</f>
        <v/>
      </c>
    </row>
    <row r="60">
      <c r="A60" s="16" t="n"/>
      <c r="B60" s="16" t="n"/>
      <c r="C60" s="16" t="n"/>
      <c r="D60" s="17" t="n"/>
      <c r="E60" s="16" t="n"/>
      <c r="F60" s="18" t="n"/>
      <c r="G60" s="18" t="n"/>
      <c r="H60" s="18" t="n"/>
      <c r="I60" s="19" t="n"/>
      <c r="J60" s="20" t="n"/>
      <c r="K60" s="20" t="n"/>
      <c r="L60" s="20" t="n"/>
      <c r="M60" s="15">
        <f>IF($E60="","",IFERROR(VLOOKUP($E60,Assumptions!$A$5:$C$10,2,FALSE),""))</f>
        <v/>
      </c>
      <c r="N60" s="24">
        <f>IF($E60="","",IFERROR(VLOOKUP($E60,Assumptions!$A$5:$C$10,3,FALSE),""))</f>
        <v/>
      </c>
      <c r="O60" s="15">
        <f>IF(COUNTA($I60:$L60)=0,"",IFERROR(IF($I60="",0,$I60*$M60)+SUM($J60:$L60),""))</f>
        <v/>
      </c>
      <c r="P60" s="15">
        <f>IF($O60="","",IFERROR($O60*(1+$N60),""))</f>
        <v/>
      </c>
      <c r="Q60" s="22" t="n"/>
      <c r="R60" s="24">
        <f>IF($Q60="","",IFERROR(VLOOKUP($Q60,Assumptions!$E$5:$F$11,2,FALSE),""))</f>
        <v/>
      </c>
      <c r="S60" s="15">
        <f>IF(OR($P60="",$R60=""),"",IFERROR($P60*$R60,""))</f>
        <v/>
      </c>
      <c r="T60" s="16" t="n"/>
      <c r="U60" s="16" t="n"/>
      <c r="V60" s="14">
        <f>IF($F60="","",IFERROR(IF($H60&lt;&gt;"",$H60-$F60,TODAY()-$F60),""))</f>
        <v/>
      </c>
      <c r="W60" s="25">
        <f>IF(OR($A60="",$Q60=""),"",IF(OR($Q60="Won",$Q60="Lost"),IF($H60="","Add decision date","Closed"),IF($G60="","Set follow-up",IF($G60&lt;TODAY(),"Overdue",IF($G60=TODAY(),"Due today","Scheduled")))))</f>
        <v/>
      </c>
    </row>
    <row r="61">
      <c r="A61" s="16" t="n"/>
      <c r="B61" s="16" t="n"/>
      <c r="C61" s="16" t="n"/>
      <c r="D61" s="17" t="n"/>
      <c r="E61" s="16" t="n"/>
      <c r="F61" s="18" t="n"/>
      <c r="G61" s="18" t="n"/>
      <c r="H61" s="18" t="n"/>
      <c r="I61" s="19" t="n"/>
      <c r="J61" s="20" t="n"/>
      <c r="K61" s="20" t="n"/>
      <c r="L61" s="20" t="n"/>
      <c r="M61" s="12">
        <f>IF($E61="","",IFERROR(VLOOKUP($E61,Assumptions!$A$5:$C$10,2,FALSE),""))</f>
        <v/>
      </c>
      <c r="N61" s="21">
        <f>IF($E61="","",IFERROR(VLOOKUP($E61,Assumptions!$A$5:$C$10,3,FALSE),""))</f>
        <v/>
      </c>
      <c r="O61" s="12">
        <f>IF(COUNTA($I61:$L61)=0,"",IFERROR(IF($I61="",0,$I61*$M61)+SUM($J61:$L61),""))</f>
        <v/>
      </c>
      <c r="P61" s="12">
        <f>IF($O61="","",IFERROR($O61*(1+$N61),""))</f>
        <v/>
      </c>
      <c r="Q61" s="22" t="n"/>
      <c r="R61" s="21">
        <f>IF($Q61="","",IFERROR(VLOOKUP($Q61,Assumptions!$E$5:$F$11,2,FALSE),""))</f>
        <v/>
      </c>
      <c r="S61" s="12">
        <f>IF(OR($P61="",$R61=""),"",IFERROR($P61*$R61,""))</f>
        <v/>
      </c>
      <c r="T61" s="16" t="n"/>
      <c r="U61" s="16" t="n"/>
      <c r="V61" s="11">
        <f>IF($F61="","",IFERROR(IF($H61&lt;&gt;"",$H61-$F61,TODAY()-$F61),""))</f>
        <v/>
      </c>
      <c r="W61" s="23">
        <f>IF(OR($A61="",$Q61=""),"",IF(OR($Q61="Won",$Q61="Lost"),IF($H61="","Add decision date","Closed"),IF($G61="","Set follow-up",IF($G61&lt;TODAY(),"Overdue",IF($G61=TODAY(),"Due today","Scheduled")))))</f>
        <v/>
      </c>
    </row>
    <row r="62">
      <c r="A62" s="16" t="n"/>
      <c r="B62" s="16" t="n"/>
      <c r="C62" s="16" t="n"/>
      <c r="D62" s="17" t="n"/>
      <c r="E62" s="16" t="n"/>
      <c r="F62" s="18" t="n"/>
      <c r="G62" s="18" t="n"/>
      <c r="H62" s="18" t="n"/>
      <c r="I62" s="19" t="n"/>
      <c r="J62" s="20" t="n"/>
      <c r="K62" s="20" t="n"/>
      <c r="L62" s="20" t="n"/>
      <c r="M62" s="15">
        <f>IF($E62="","",IFERROR(VLOOKUP($E62,Assumptions!$A$5:$C$10,2,FALSE),""))</f>
        <v/>
      </c>
      <c r="N62" s="24">
        <f>IF($E62="","",IFERROR(VLOOKUP($E62,Assumptions!$A$5:$C$10,3,FALSE),""))</f>
        <v/>
      </c>
      <c r="O62" s="15">
        <f>IF(COUNTA($I62:$L62)=0,"",IFERROR(IF($I62="",0,$I62*$M62)+SUM($J62:$L62),""))</f>
        <v/>
      </c>
      <c r="P62" s="15">
        <f>IF($O62="","",IFERROR($O62*(1+$N62),""))</f>
        <v/>
      </c>
      <c r="Q62" s="22" t="n"/>
      <c r="R62" s="24">
        <f>IF($Q62="","",IFERROR(VLOOKUP($Q62,Assumptions!$E$5:$F$11,2,FALSE),""))</f>
        <v/>
      </c>
      <c r="S62" s="15">
        <f>IF(OR($P62="",$R62=""),"",IFERROR($P62*$R62,""))</f>
        <v/>
      </c>
      <c r="T62" s="16" t="n"/>
      <c r="U62" s="16" t="n"/>
      <c r="V62" s="14">
        <f>IF($F62="","",IFERROR(IF($H62&lt;&gt;"",$H62-$F62,TODAY()-$F62),""))</f>
        <v/>
      </c>
      <c r="W62" s="25">
        <f>IF(OR($A62="",$Q62=""),"",IF(OR($Q62="Won",$Q62="Lost"),IF($H62="","Add decision date","Closed"),IF($G62="","Set follow-up",IF($G62&lt;TODAY(),"Overdue",IF($G62=TODAY(),"Due today","Scheduled")))))</f>
        <v/>
      </c>
    </row>
    <row r="63">
      <c r="A63" s="16" t="n"/>
      <c r="B63" s="16" t="n"/>
      <c r="C63" s="16" t="n"/>
      <c r="D63" s="17" t="n"/>
      <c r="E63" s="16" t="n"/>
      <c r="F63" s="18" t="n"/>
      <c r="G63" s="18" t="n"/>
      <c r="H63" s="18" t="n"/>
      <c r="I63" s="19" t="n"/>
      <c r="J63" s="20" t="n"/>
      <c r="K63" s="20" t="n"/>
      <c r="L63" s="20" t="n"/>
      <c r="M63" s="12">
        <f>IF($E63="","",IFERROR(VLOOKUP($E63,Assumptions!$A$5:$C$10,2,FALSE),""))</f>
        <v/>
      </c>
      <c r="N63" s="21">
        <f>IF($E63="","",IFERROR(VLOOKUP($E63,Assumptions!$A$5:$C$10,3,FALSE),""))</f>
        <v/>
      </c>
      <c r="O63" s="12">
        <f>IF(COUNTA($I63:$L63)=0,"",IFERROR(IF($I63="",0,$I63*$M63)+SUM($J63:$L63),""))</f>
        <v/>
      </c>
      <c r="P63" s="12">
        <f>IF($O63="","",IFERROR($O63*(1+$N63),""))</f>
        <v/>
      </c>
      <c r="Q63" s="22" t="n"/>
      <c r="R63" s="21">
        <f>IF($Q63="","",IFERROR(VLOOKUP($Q63,Assumptions!$E$5:$F$11,2,FALSE),""))</f>
        <v/>
      </c>
      <c r="S63" s="12">
        <f>IF(OR($P63="",$R63=""),"",IFERROR($P63*$R63,""))</f>
        <v/>
      </c>
      <c r="T63" s="16" t="n"/>
      <c r="U63" s="16" t="n"/>
      <c r="V63" s="11">
        <f>IF($F63="","",IFERROR(IF($H63&lt;&gt;"",$H63-$F63,TODAY()-$F63),""))</f>
        <v/>
      </c>
      <c r="W63" s="23">
        <f>IF(OR($A63="",$Q63=""),"",IF(OR($Q63="Won",$Q63="Lost"),IF($H63="","Add decision date","Closed"),IF($G63="","Set follow-up",IF($G63&lt;TODAY(),"Overdue",IF($G63=TODAY(),"Due today","Scheduled")))))</f>
        <v/>
      </c>
    </row>
    <row r="64">
      <c r="A64" s="16" t="n"/>
      <c r="B64" s="16" t="n"/>
      <c r="C64" s="16" t="n"/>
      <c r="D64" s="17" t="n"/>
      <c r="E64" s="16" t="n"/>
      <c r="F64" s="18" t="n"/>
      <c r="G64" s="18" t="n"/>
      <c r="H64" s="18" t="n"/>
      <c r="I64" s="19" t="n"/>
      <c r="J64" s="20" t="n"/>
      <c r="K64" s="20" t="n"/>
      <c r="L64" s="20" t="n"/>
      <c r="M64" s="15">
        <f>IF($E64="","",IFERROR(VLOOKUP($E64,Assumptions!$A$5:$C$10,2,FALSE),""))</f>
        <v/>
      </c>
      <c r="N64" s="24">
        <f>IF($E64="","",IFERROR(VLOOKUP($E64,Assumptions!$A$5:$C$10,3,FALSE),""))</f>
        <v/>
      </c>
      <c r="O64" s="15">
        <f>IF(COUNTA($I64:$L64)=0,"",IFERROR(IF($I64="",0,$I64*$M64)+SUM($J64:$L64),""))</f>
        <v/>
      </c>
      <c r="P64" s="15">
        <f>IF($O64="","",IFERROR($O64*(1+$N64),""))</f>
        <v/>
      </c>
      <c r="Q64" s="22" t="n"/>
      <c r="R64" s="24">
        <f>IF($Q64="","",IFERROR(VLOOKUP($Q64,Assumptions!$E$5:$F$11,2,FALSE),""))</f>
        <v/>
      </c>
      <c r="S64" s="15">
        <f>IF(OR($P64="",$R64=""),"",IFERROR($P64*$R64,""))</f>
        <v/>
      </c>
      <c r="T64" s="16" t="n"/>
      <c r="U64" s="16" t="n"/>
      <c r="V64" s="14">
        <f>IF($F64="","",IFERROR(IF($H64&lt;&gt;"",$H64-$F64,TODAY()-$F64),""))</f>
        <v/>
      </c>
      <c r="W64" s="25">
        <f>IF(OR($A64="",$Q64=""),"",IF(OR($Q64="Won",$Q64="Lost"),IF($H64="","Add decision date","Closed"),IF($G64="","Set follow-up",IF($G64&lt;TODAY(),"Overdue",IF($G64=TODAY(),"Due today","Scheduled")))))</f>
        <v/>
      </c>
    </row>
    <row r="65">
      <c r="A65" s="16" t="n"/>
      <c r="B65" s="16" t="n"/>
      <c r="C65" s="16" t="n"/>
      <c r="D65" s="17" t="n"/>
      <c r="E65" s="16" t="n"/>
      <c r="F65" s="18" t="n"/>
      <c r="G65" s="18" t="n"/>
      <c r="H65" s="18" t="n"/>
      <c r="I65" s="19" t="n"/>
      <c r="J65" s="20" t="n"/>
      <c r="K65" s="20" t="n"/>
      <c r="L65" s="20" t="n"/>
      <c r="M65" s="12">
        <f>IF($E65="","",IFERROR(VLOOKUP($E65,Assumptions!$A$5:$C$10,2,FALSE),""))</f>
        <v/>
      </c>
      <c r="N65" s="21">
        <f>IF($E65="","",IFERROR(VLOOKUP($E65,Assumptions!$A$5:$C$10,3,FALSE),""))</f>
        <v/>
      </c>
      <c r="O65" s="12">
        <f>IF(COUNTA($I65:$L65)=0,"",IFERROR(IF($I65="",0,$I65*$M65)+SUM($J65:$L65),""))</f>
        <v/>
      </c>
      <c r="P65" s="12">
        <f>IF($O65="","",IFERROR($O65*(1+$N65),""))</f>
        <v/>
      </c>
      <c r="Q65" s="22" t="n"/>
      <c r="R65" s="21">
        <f>IF($Q65="","",IFERROR(VLOOKUP($Q65,Assumptions!$E$5:$F$11,2,FALSE),""))</f>
        <v/>
      </c>
      <c r="S65" s="12">
        <f>IF(OR($P65="",$R65=""),"",IFERROR($P65*$R65,""))</f>
        <v/>
      </c>
      <c r="T65" s="16" t="n"/>
      <c r="U65" s="16" t="n"/>
      <c r="V65" s="11">
        <f>IF($F65="","",IFERROR(IF($H65&lt;&gt;"",$H65-$F65,TODAY()-$F65),""))</f>
        <v/>
      </c>
      <c r="W65" s="23">
        <f>IF(OR($A65="",$Q65=""),"",IF(OR($Q65="Won",$Q65="Lost"),IF($H65="","Add decision date","Closed"),IF($G65="","Set follow-up",IF($G65&lt;TODAY(),"Overdue",IF($G65=TODAY(),"Due today","Scheduled")))))</f>
        <v/>
      </c>
    </row>
    <row r="66">
      <c r="A66" s="16" t="n"/>
      <c r="B66" s="16" t="n"/>
      <c r="C66" s="16" t="n"/>
      <c r="D66" s="17" t="n"/>
      <c r="E66" s="16" t="n"/>
      <c r="F66" s="18" t="n"/>
      <c r="G66" s="18" t="n"/>
      <c r="H66" s="18" t="n"/>
      <c r="I66" s="19" t="n"/>
      <c r="J66" s="20" t="n"/>
      <c r="K66" s="20" t="n"/>
      <c r="L66" s="20" t="n"/>
      <c r="M66" s="15">
        <f>IF($E66="","",IFERROR(VLOOKUP($E66,Assumptions!$A$5:$C$10,2,FALSE),""))</f>
        <v/>
      </c>
      <c r="N66" s="24">
        <f>IF($E66="","",IFERROR(VLOOKUP($E66,Assumptions!$A$5:$C$10,3,FALSE),""))</f>
        <v/>
      </c>
      <c r="O66" s="15">
        <f>IF(COUNTA($I66:$L66)=0,"",IFERROR(IF($I66="",0,$I66*$M66)+SUM($J66:$L66),""))</f>
        <v/>
      </c>
      <c r="P66" s="15">
        <f>IF($O66="","",IFERROR($O66*(1+$N66),""))</f>
        <v/>
      </c>
      <c r="Q66" s="22" t="n"/>
      <c r="R66" s="24">
        <f>IF($Q66="","",IFERROR(VLOOKUP($Q66,Assumptions!$E$5:$F$11,2,FALSE),""))</f>
        <v/>
      </c>
      <c r="S66" s="15">
        <f>IF(OR($P66="",$R66=""),"",IFERROR($P66*$R66,""))</f>
        <v/>
      </c>
      <c r="T66" s="16" t="n"/>
      <c r="U66" s="16" t="n"/>
      <c r="V66" s="14">
        <f>IF($F66="","",IFERROR(IF($H66&lt;&gt;"",$H66-$F66,TODAY()-$F66),""))</f>
        <v/>
      </c>
      <c r="W66" s="25">
        <f>IF(OR($A66="",$Q66=""),"",IF(OR($Q66="Won",$Q66="Lost"),IF($H66="","Add decision date","Closed"),IF($G66="","Set follow-up",IF($G66&lt;TODAY(),"Overdue",IF($G66=TODAY(),"Due today","Scheduled")))))</f>
        <v/>
      </c>
    </row>
    <row r="67">
      <c r="A67" s="16" t="n"/>
      <c r="B67" s="16" t="n"/>
      <c r="C67" s="16" t="n"/>
      <c r="D67" s="17" t="n"/>
      <c r="E67" s="16" t="n"/>
      <c r="F67" s="18" t="n"/>
      <c r="G67" s="18" t="n"/>
      <c r="H67" s="18" t="n"/>
      <c r="I67" s="19" t="n"/>
      <c r="J67" s="20" t="n"/>
      <c r="K67" s="20" t="n"/>
      <c r="L67" s="20" t="n"/>
      <c r="M67" s="12">
        <f>IF($E67="","",IFERROR(VLOOKUP($E67,Assumptions!$A$5:$C$10,2,FALSE),""))</f>
        <v/>
      </c>
      <c r="N67" s="21">
        <f>IF($E67="","",IFERROR(VLOOKUP($E67,Assumptions!$A$5:$C$10,3,FALSE),""))</f>
        <v/>
      </c>
      <c r="O67" s="12">
        <f>IF(COUNTA($I67:$L67)=0,"",IFERROR(IF($I67="",0,$I67*$M67)+SUM($J67:$L67),""))</f>
        <v/>
      </c>
      <c r="P67" s="12">
        <f>IF($O67="","",IFERROR($O67*(1+$N67),""))</f>
        <v/>
      </c>
      <c r="Q67" s="22" t="n"/>
      <c r="R67" s="21">
        <f>IF($Q67="","",IFERROR(VLOOKUP($Q67,Assumptions!$E$5:$F$11,2,FALSE),""))</f>
        <v/>
      </c>
      <c r="S67" s="12">
        <f>IF(OR($P67="",$R67=""),"",IFERROR($P67*$R67,""))</f>
        <v/>
      </c>
      <c r="T67" s="16" t="n"/>
      <c r="U67" s="16" t="n"/>
      <c r="V67" s="11">
        <f>IF($F67="","",IFERROR(IF($H67&lt;&gt;"",$H67-$F67,TODAY()-$F67),""))</f>
        <v/>
      </c>
      <c r="W67" s="23">
        <f>IF(OR($A67="",$Q67=""),"",IF(OR($Q67="Won",$Q67="Lost"),IF($H67="","Add decision date","Closed"),IF($G67="","Set follow-up",IF($G67&lt;TODAY(),"Overdue",IF($G67=TODAY(),"Due today","Scheduled")))))</f>
        <v/>
      </c>
    </row>
    <row r="68">
      <c r="A68" s="16" t="n"/>
      <c r="B68" s="16" t="n"/>
      <c r="C68" s="16" t="n"/>
      <c r="D68" s="17" t="n"/>
      <c r="E68" s="16" t="n"/>
      <c r="F68" s="18" t="n"/>
      <c r="G68" s="18" t="n"/>
      <c r="H68" s="18" t="n"/>
      <c r="I68" s="19" t="n"/>
      <c r="J68" s="20" t="n"/>
      <c r="K68" s="20" t="n"/>
      <c r="L68" s="20" t="n"/>
      <c r="M68" s="15">
        <f>IF($E68="","",IFERROR(VLOOKUP($E68,Assumptions!$A$5:$C$10,2,FALSE),""))</f>
        <v/>
      </c>
      <c r="N68" s="24">
        <f>IF($E68="","",IFERROR(VLOOKUP($E68,Assumptions!$A$5:$C$10,3,FALSE),""))</f>
        <v/>
      </c>
      <c r="O68" s="15">
        <f>IF(COUNTA($I68:$L68)=0,"",IFERROR(IF($I68="",0,$I68*$M68)+SUM($J68:$L68),""))</f>
        <v/>
      </c>
      <c r="P68" s="15">
        <f>IF($O68="","",IFERROR($O68*(1+$N68),""))</f>
        <v/>
      </c>
      <c r="Q68" s="22" t="n"/>
      <c r="R68" s="24">
        <f>IF($Q68="","",IFERROR(VLOOKUP($Q68,Assumptions!$E$5:$F$11,2,FALSE),""))</f>
        <v/>
      </c>
      <c r="S68" s="15">
        <f>IF(OR($P68="",$R68=""),"",IFERROR($P68*$R68,""))</f>
        <v/>
      </c>
      <c r="T68" s="16" t="n"/>
      <c r="U68" s="16" t="n"/>
      <c r="V68" s="14">
        <f>IF($F68="","",IFERROR(IF($H68&lt;&gt;"",$H68-$F68,TODAY()-$F68),""))</f>
        <v/>
      </c>
      <c r="W68" s="25">
        <f>IF(OR($A68="",$Q68=""),"",IF(OR($Q68="Won",$Q68="Lost"),IF($H68="","Add decision date","Closed"),IF($G68="","Set follow-up",IF($G68&lt;TODAY(),"Overdue",IF($G68=TODAY(),"Due today","Scheduled")))))</f>
        <v/>
      </c>
    </row>
    <row r="69">
      <c r="A69" s="16" t="n"/>
      <c r="B69" s="16" t="n"/>
      <c r="C69" s="16" t="n"/>
      <c r="D69" s="17" t="n"/>
      <c r="E69" s="16" t="n"/>
      <c r="F69" s="18" t="n"/>
      <c r="G69" s="18" t="n"/>
      <c r="H69" s="18" t="n"/>
      <c r="I69" s="19" t="n"/>
      <c r="J69" s="20" t="n"/>
      <c r="K69" s="20" t="n"/>
      <c r="L69" s="20" t="n"/>
      <c r="M69" s="12">
        <f>IF($E69="","",IFERROR(VLOOKUP($E69,Assumptions!$A$5:$C$10,2,FALSE),""))</f>
        <v/>
      </c>
      <c r="N69" s="21">
        <f>IF($E69="","",IFERROR(VLOOKUP($E69,Assumptions!$A$5:$C$10,3,FALSE),""))</f>
        <v/>
      </c>
      <c r="O69" s="12">
        <f>IF(COUNTA($I69:$L69)=0,"",IFERROR(IF($I69="",0,$I69*$M69)+SUM($J69:$L69),""))</f>
        <v/>
      </c>
      <c r="P69" s="12">
        <f>IF($O69="","",IFERROR($O69*(1+$N69),""))</f>
        <v/>
      </c>
      <c r="Q69" s="22" t="n"/>
      <c r="R69" s="21">
        <f>IF($Q69="","",IFERROR(VLOOKUP($Q69,Assumptions!$E$5:$F$11,2,FALSE),""))</f>
        <v/>
      </c>
      <c r="S69" s="12">
        <f>IF(OR($P69="",$R69=""),"",IFERROR($P69*$R69,""))</f>
        <v/>
      </c>
      <c r="T69" s="16" t="n"/>
      <c r="U69" s="16" t="n"/>
      <c r="V69" s="11">
        <f>IF($F69="","",IFERROR(IF($H69&lt;&gt;"",$H69-$F69,TODAY()-$F69),""))</f>
        <v/>
      </c>
      <c r="W69" s="23">
        <f>IF(OR($A69="",$Q69=""),"",IF(OR($Q69="Won",$Q69="Lost"),IF($H69="","Add decision date","Closed"),IF($G69="","Set follow-up",IF($G69&lt;TODAY(),"Overdue",IF($G69=TODAY(),"Due today","Scheduled")))))</f>
        <v/>
      </c>
    </row>
    <row r="70">
      <c r="A70" s="16" t="n"/>
      <c r="B70" s="16" t="n"/>
      <c r="C70" s="16" t="n"/>
      <c r="D70" s="17" t="n"/>
      <c r="E70" s="16" t="n"/>
      <c r="F70" s="18" t="n"/>
      <c r="G70" s="18" t="n"/>
      <c r="H70" s="18" t="n"/>
      <c r="I70" s="19" t="n"/>
      <c r="J70" s="20" t="n"/>
      <c r="K70" s="20" t="n"/>
      <c r="L70" s="20" t="n"/>
      <c r="M70" s="15">
        <f>IF($E70="","",IFERROR(VLOOKUP($E70,Assumptions!$A$5:$C$10,2,FALSE),""))</f>
        <v/>
      </c>
      <c r="N70" s="24">
        <f>IF($E70="","",IFERROR(VLOOKUP($E70,Assumptions!$A$5:$C$10,3,FALSE),""))</f>
        <v/>
      </c>
      <c r="O70" s="15">
        <f>IF(COUNTA($I70:$L70)=0,"",IFERROR(IF($I70="",0,$I70*$M70)+SUM($J70:$L70),""))</f>
        <v/>
      </c>
      <c r="P70" s="15">
        <f>IF($O70="","",IFERROR($O70*(1+$N70),""))</f>
        <v/>
      </c>
      <c r="Q70" s="22" t="n"/>
      <c r="R70" s="24">
        <f>IF($Q70="","",IFERROR(VLOOKUP($Q70,Assumptions!$E$5:$F$11,2,FALSE),""))</f>
        <v/>
      </c>
      <c r="S70" s="15">
        <f>IF(OR($P70="",$R70=""),"",IFERROR($P70*$R70,""))</f>
        <v/>
      </c>
      <c r="T70" s="16" t="n"/>
      <c r="U70" s="16" t="n"/>
      <c r="V70" s="14">
        <f>IF($F70="","",IFERROR(IF($H70&lt;&gt;"",$H70-$F70,TODAY()-$F70),""))</f>
        <v/>
      </c>
      <c r="W70" s="25">
        <f>IF(OR($A70="",$Q70=""),"",IF(OR($Q70="Won",$Q70="Lost"),IF($H70="","Add decision date","Closed"),IF($G70="","Set follow-up",IF($G70&lt;TODAY(),"Overdue",IF($G70=TODAY(),"Due today","Scheduled")))))</f>
        <v/>
      </c>
    </row>
    <row r="71">
      <c r="A71" s="16" t="n"/>
      <c r="B71" s="16" t="n"/>
      <c r="C71" s="16" t="n"/>
      <c r="D71" s="17" t="n"/>
      <c r="E71" s="16" t="n"/>
      <c r="F71" s="18" t="n"/>
      <c r="G71" s="18" t="n"/>
      <c r="H71" s="18" t="n"/>
      <c r="I71" s="19" t="n"/>
      <c r="J71" s="20" t="n"/>
      <c r="K71" s="20" t="n"/>
      <c r="L71" s="20" t="n"/>
      <c r="M71" s="12">
        <f>IF($E71="","",IFERROR(VLOOKUP($E71,Assumptions!$A$5:$C$10,2,FALSE),""))</f>
        <v/>
      </c>
      <c r="N71" s="21">
        <f>IF($E71="","",IFERROR(VLOOKUP($E71,Assumptions!$A$5:$C$10,3,FALSE),""))</f>
        <v/>
      </c>
      <c r="O71" s="12">
        <f>IF(COUNTA($I71:$L71)=0,"",IFERROR(IF($I71="",0,$I71*$M71)+SUM($J71:$L71),""))</f>
        <v/>
      </c>
      <c r="P71" s="12">
        <f>IF($O71="","",IFERROR($O71*(1+$N71),""))</f>
        <v/>
      </c>
      <c r="Q71" s="22" t="n"/>
      <c r="R71" s="21">
        <f>IF($Q71="","",IFERROR(VLOOKUP($Q71,Assumptions!$E$5:$F$11,2,FALSE),""))</f>
        <v/>
      </c>
      <c r="S71" s="12">
        <f>IF(OR($P71="",$R71=""),"",IFERROR($P71*$R71,""))</f>
        <v/>
      </c>
      <c r="T71" s="16" t="n"/>
      <c r="U71" s="16" t="n"/>
      <c r="V71" s="11">
        <f>IF($F71="","",IFERROR(IF($H71&lt;&gt;"",$H71-$F71,TODAY()-$F71),""))</f>
        <v/>
      </c>
      <c r="W71" s="23">
        <f>IF(OR($A71="",$Q71=""),"",IF(OR($Q71="Won",$Q71="Lost"),IF($H71="","Add decision date","Closed"),IF($G71="","Set follow-up",IF($G71&lt;TODAY(),"Overdue",IF($G71=TODAY(),"Due today","Scheduled")))))</f>
        <v/>
      </c>
    </row>
    <row r="72">
      <c r="A72" s="16" t="n"/>
      <c r="B72" s="16" t="n"/>
      <c r="C72" s="16" t="n"/>
      <c r="D72" s="17" t="n"/>
      <c r="E72" s="16" t="n"/>
      <c r="F72" s="18" t="n"/>
      <c r="G72" s="18" t="n"/>
      <c r="H72" s="18" t="n"/>
      <c r="I72" s="19" t="n"/>
      <c r="J72" s="20" t="n"/>
      <c r="K72" s="20" t="n"/>
      <c r="L72" s="20" t="n"/>
      <c r="M72" s="15">
        <f>IF($E72="","",IFERROR(VLOOKUP($E72,Assumptions!$A$5:$C$10,2,FALSE),""))</f>
        <v/>
      </c>
      <c r="N72" s="24">
        <f>IF($E72="","",IFERROR(VLOOKUP($E72,Assumptions!$A$5:$C$10,3,FALSE),""))</f>
        <v/>
      </c>
      <c r="O72" s="15">
        <f>IF(COUNTA($I72:$L72)=0,"",IFERROR(IF($I72="",0,$I72*$M72)+SUM($J72:$L72),""))</f>
        <v/>
      </c>
      <c r="P72" s="15">
        <f>IF($O72="","",IFERROR($O72*(1+$N72),""))</f>
        <v/>
      </c>
      <c r="Q72" s="22" t="n"/>
      <c r="R72" s="24">
        <f>IF($Q72="","",IFERROR(VLOOKUP($Q72,Assumptions!$E$5:$F$11,2,FALSE),""))</f>
        <v/>
      </c>
      <c r="S72" s="15">
        <f>IF(OR($P72="",$R72=""),"",IFERROR($P72*$R72,""))</f>
        <v/>
      </c>
      <c r="T72" s="16" t="n"/>
      <c r="U72" s="16" t="n"/>
      <c r="V72" s="14">
        <f>IF($F72="","",IFERROR(IF($H72&lt;&gt;"",$H72-$F72,TODAY()-$F72),""))</f>
        <v/>
      </c>
      <c r="W72" s="25">
        <f>IF(OR($A72="",$Q72=""),"",IF(OR($Q72="Won",$Q72="Lost"),IF($H72="","Add decision date","Closed"),IF($G72="","Set follow-up",IF($G72&lt;TODAY(),"Overdue",IF($G72=TODAY(),"Due today","Scheduled")))))</f>
        <v/>
      </c>
    </row>
    <row r="73">
      <c r="A73" s="16" t="n"/>
      <c r="B73" s="16" t="n"/>
      <c r="C73" s="16" t="n"/>
      <c r="D73" s="17" t="n"/>
      <c r="E73" s="16" t="n"/>
      <c r="F73" s="18" t="n"/>
      <c r="G73" s="18" t="n"/>
      <c r="H73" s="18" t="n"/>
      <c r="I73" s="19" t="n"/>
      <c r="J73" s="20" t="n"/>
      <c r="K73" s="20" t="n"/>
      <c r="L73" s="20" t="n"/>
      <c r="M73" s="12">
        <f>IF($E73="","",IFERROR(VLOOKUP($E73,Assumptions!$A$5:$C$10,2,FALSE),""))</f>
        <v/>
      </c>
      <c r="N73" s="21">
        <f>IF($E73="","",IFERROR(VLOOKUP($E73,Assumptions!$A$5:$C$10,3,FALSE),""))</f>
        <v/>
      </c>
      <c r="O73" s="12">
        <f>IF(COUNTA($I73:$L73)=0,"",IFERROR(IF($I73="",0,$I73*$M73)+SUM($J73:$L73),""))</f>
        <v/>
      </c>
      <c r="P73" s="12">
        <f>IF($O73="","",IFERROR($O73*(1+$N73),""))</f>
        <v/>
      </c>
      <c r="Q73" s="22" t="n"/>
      <c r="R73" s="21">
        <f>IF($Q73="","",IFERROR(VLOOKUP($Q73,Assumptions!$E$5:$F$11,2,FALSE),""))</f>
        <v/>
      </c>
      <c r="S73" s="12">
        <f>IF(OR($P73="",$R73=""),"",IFERROR($P73*$R73,""))</f>
        <v/>
      </c>
      <c r="T73" s="16" t="n"/>
      <c r="U73" s="16" t="n"/>
      <c r="V73" s="11">
        <f>IF($F73="","",IFERROR(IF($H73&lt;&gt;"",$H73-$F73,TODAY()-$F73),""))</f>
        <v/>
      </c>
      <c r="W73" s="23">
        <f>IF(OR($A73="",$Q73=""),"",IF(OR($Q73="Won",$Q73="Lost"),IF($H73="","Add decision date","Closed"),IF($G73="","Set follow-up",IF($G73&lt;TODAY(),"Overdue",IF($G73=TODAY(),"Due today","Scheduled")))))</f>
        <v/>
      </c>
    </row>
    <row r="74">
      <c r="A74" s="16" t="n"/>
      <c r="B74" s="16" t="n"/>
      <c r="C74" s="16" t="n"/>
      <c r="D74" s="17" t="n"/>
      <c r="E74" s="16" t="n"/>
      <c r="F74" s="18" t="n"/>
      <c r="G74" s="18" t="n"/>
      <c r="H74" s="18" t="n"/>
      <c r="I74" s="19" t="n"/>
      <c r="J74" s="20" t="n"/>
      <c r="K74" s="20" t="n"/>
      <c r="L74" s="20" t="n"/>
      <c r="M74" s="15">
        <f>IF($E74="","",IFERROR(VLOOKUP($E74,Assumptions!$A$5:$C$10,2,FALSE),""))</f>
        <v/>
      </c>
      <c r="N74" s="24">
        <f>IF($E74="","",IFERROR(VLOOKUP($E74,Assumptions!$A$5:$C$10,3,FALSE),""))</f>
        <v/>
      </c>
      <c r="O74" s="15">
        <f>IF(COUNTA($I74:$L74)=0,"",IFERROR(IF($I74="",0,$I74*$M74)+SUM($J74:$L74),""))</f>
        <v/>
      </c>
      <c r="P74" s="15">
        <f>IF($O74="","",IFERROR($O74*(1+$N74),""))</f>
        <v/>
      </c>
      <c r="Q74" s="22" t="n"/>
      <c r="R74" s="24">
        <f>IF($Q74="","",IFERROR(VLOOKUP($Q74,Assumptions!$E$5:$F$11,2,FALSE),""))</f>
        <v/>
      </c>
      <c r="S74" s="15">
        <f>IF(OR($P74="",$R74=""),"",IFERROR($P74*$R74,""))</f>
        <v/>
      </c>
      <c r="T74" s="16" t="n"/>
      <c r="U74" s="16" t="n"/>
      <c r="V74" s="14">
        <f>IF($F74="","",IFERROR(IF($H74&lt;&gt;"",$H74-$F74,TODAY()-$F74),""))</f>
        <v/>
      </c>
      <c r="W74" s="25">
        <f>IF(OR($A74="",$Q74=""),"",IF(OR($Q74="Won",$Q74="Lost"),IF($H74="","Add decision date","Closed"),IF($G74="","Set follow-up",IF($G74&lt;TODAY(),"Overdue",IF($G74=TODAY(),"Due today","Scheduled")))))</f>
        <v/>
      </c>
    </row>
    <row r="75">
      <c r="A75" s="16" t="n"/>
      <c r="B75" s="16" t="n"/>
      <c r="C75" s="16" t="n"/>
      <c r="D75" s="17" t="n"/>
      <c r="E75" s="16" t="n"/>
      <c r="F75" s="18" t="n"/>
      <c r="G75" s="18" t="n"/>
      <c r="H75" s="18" t="n"/>
      <c r="I75" s="19" t="n"/>
      <c r="J75" s="20" t="n"/>
      <c r="K75" s="20" t="n"/>
      <c r="L75" s="20" t="n"/>
      <c r="M75" s="12">
        <f>IF($E75="","",IFERROR(VLOOKUP($E75,Assumptions!$A$5:$C$10,2,FALSE),""))</f>
        <v/>
      </c>
      <c r="N75" s="21">
        <f>IF($E75="","",IFERROR(VLOOKUP($E75,Assumptions!$A$5:$C$10,3,FALSE),""))</f>
        <v/>
      </c>
      <c r="O75" s="12">
        <f>IF(COUNTA($I75:$L75)=0,"",IFERROR(IF($I75="",0,$I75*$M75)+SUM($J75:$L75),""))</f>
        <v/>
      </c>
      <c r="P75" s="12">
        <f>IF($O75="","",IFERROR($O75*(1+$N75),""))</f>
        <v/>
      </c>
      <c r="Q75" s="22" t="n"/>
      <c r="R75" s="21">
        <f>IF($Q75="","",IFERROR(VLOOKUP($Q75,Assumptions!$E$5:$F$11,2,FALSE),""))</f>
        <v/>
      </c>
      <c r="S75" s="12">
        <f>IF(OR($P75="",$R75=""),"",IFERROR($P75*$R75,""))</f>
        <v/>
      </c>
      <c r="T75" s="16" t="n"/>
      <c r="U75" s="16" t="n"/>
      <c r="V75" s="11">
        <f>IF($F75="","",IFERROR(IF($H75&lt;&gt;"",$H75-$F75,TODAY()-$F75),""))</f>
        <v/>
      </c>
      <c r="W75" s="23">
        <f>IF(OR($A75="",$Q75=""),"",IF(OR($Q75="Won",$Q75="Lost"),IF($H75="","Add decision date","Closed"),IF($G75="","Set follow-up",IF($G75&lt;TODAY(),"Overdue",IF($G75=TODAY(),"Due today","Scheduled")))))</f>
        <v/>
      </c>
    </row>
    <row r="76">
      <c r="A76" s="16" t="n"/>
      <c r="B76" s="16" t="n"/>
      <c r="C76" s="16" t="n"/>
      <c r="D76" s="17" t="n"/>
      <c r="E76" s="16" t="n"/>
      <c r="F76" s="18" t="n"/>
      <c r="G76" s="18" t="n"/>
      <c r="H76" s="18" t="n"/>
      <c r="I76" s="19" t="n"/>
      <c r="J76" s="20" t="n"/>
      <c r="K76" s="20" t="n"/>
      <c r="L76" s="20" t="n"/>
      <c r="M76" s="15">
        <f>IF($E76="","",IFERROR(VLOOKUP($E76,Assumptions!$A$5:$C$10,2,FALSE),""))</f>
        <v/>
      </c>
      <c r="N76" s="24">
        <f>IF($E76="","",IFERROR(VLOOKUP($E76,Assumptions!$A$5:$C$10,3,FALSE),""))</f>
        <v/>
      </c>
      <c r="O76" s="15">
        <f>IF(COUNTA($I76:$L76)=0,"",IFERROR(IF($I76="",0,$I76*$M76)+SUM($J76:$L76),""))</f>
        <v/>
      </c>
      <c r="P76" s="15">
        <f>IF($O76="","",IFERROR($O76*(1+$N76),""))</f>
        <v/>
      </c>
      <c r="Q76" s="22" t="n"/>
      <c r="R76" s="24">
        <f>IF($Q76="","",IFERROR(VLOOKUP($Q76,Assumptions!$E$5:$F$11,2,FALSE),""))</f>
        <v/>
      </c>
      <c r="S76" s="15">
        <f>IF(OR($P76="",$R76=""),"",IFERROR($P76*$R76,""))</f>
        <v/>
      </c>
      <c r="T76" s="16" t="n"/>
      <c r="U76" s="16" t="n"/>
      <c r="V76" s="14">
        <f>IF($F76="","",IFERROR(IF($H76&lt;&gt;"",$H76-$F76,TODAY()-$F76),""))</f>
        <v/>
      </c>
      <c r="W76" s="25">
        <f>IF(OR($A76="",$Q76=""),"",IF(OR($Q76="Won",$Q76="Lost"),IF($H76="","Add decision date","Closed"),IF($G76="","Set follow-up",IF($G76&lt;TODAY(),"Overdue",IF($G76=TODAY(),"Due today","Scheduled")))))</f>
        <v/>
      </c>
    </row>
    <row r="77">
      <c r="A77" s="16" t="n"/>
      <c r="B77" s="16" t="n"/>
      <c r="C77" s="16" t="n"/>
      <c r="D77" s="17" t="n"/>
      <c r="E77" s="16" t="n"/>
      <c r="F77" s="18" t="n"/>
      <c r="G77" s="18" t="n"/>
      <c r="H77" s="18" t="n"/>
      <c r="I77" s="19" t="n"/>
      <c r="J77" s="20" t="n"/>
      <c r="K77" s="20" t="n"/>
      <c r="L77" s="20" t="n"/>
      <c r="M77" s="12">
        <f>IF($E77="","",IFERROR(VLOOKUP($E77,Assumptions!$A$5:$C$10,2,FALSE),""))</f>
        <v/>
      </c>
      <c r="N77" s="21">
        <f>IF($E77="","",IFERROR(VLOOKUP($E77,Assumptions!$A$5:$C$10,3,FALSE),""))</f>
        <v/>
      </c>
      <c r="O77" s="12">
        <f>IF(COUNTA($I77:$L77)=0,"",IFERROR(IF($I77="",0,$I77*$M77)+SUM($J77:$L77),""))</f>
        <v/>
      </c>
      <c r="P77" s="12">
        <f>IF($O77="","",IFERROR($O77*(1+$N77),""))</f>
        <v/>
      </c>
      <c r="Q77" s="22" t="n"/>
      <c r="R77" s="21">
        <f>IF($Q77="","",IFERROR(VLOOKUP($Q77,Assumptions!$E$5:$F$11,2,FALSE),""))</f>
        <v/>
      </c>
      <c r="S77" s="12">
        <f>IF(OR($P77="",$R77=""),"",IFERROR($P77*$R77,""))</f>
        <v/>
      </c>
      <c r="T77" s="16" t="n"/>
      <c r="U77" s="16" t="n"/>
      <c r="V77" s="11">
        <f>IF($F77="","",IFERROR(IF($H77&lt;&gt;"",$H77-$F77,TODAY()-$F77),""))</f>
        <v/>
      </c>
      <c r="W77" s="23">
        <f>IF(OR($A77="",$Q77=""),"",IF(OR($Q77="Won",$Q77="Lost"),IF($H77="","Add decision date","Closed"),IF($G77="","Set follow-up",IF($G77&lt;TODAY(),"Overdue",IF($G77=TODAY(),"Due today","Scheduled")))))</f>
        <v/>
      </c>
    </row>
    <row r="78">
      <c r="A78" s="16" t="n"/>
      <c r="B78" s="16" t="n"/>
      <c r="C78" s="16" t="n"/>
      <c r="D78" s="17" t="n"/>
      <c r="E78" s="16" t="n"/>
      <c r="F78" s="18" t="n"/>
      <c r="G78" s="18" t="n"/>
      <c r="H78" s="18" t="n"/>
      <c r="I78" s="19" t="n"/>
      <c r="J78" s="20" t="n"/>
      <c r="K78" s="20" t="n"/>
      <c r="L78" s="20" t="n"/>
      <c r="M78" s="15">
        <f>IF($E78="","",IFERROR(VLOOKUP($E78,Assumptions!$A$5:$C$10,2,FALSE),""))</f>
        <v/>
      </c>
      <c r="N78" s="24">
        <f>IF($E78="","",IFERROR(VLOOKUP($E78,Assumptions!$A$5:$C$10,3,FALSE),""))</f>
        <v/>
      </c>
      <c r="O78" s="15">
        <f>IF(COUNTA($I78:$L78)=0,"",IFERROR(IF($I78="",0,$I78*$M78)+SUM($J78:$L78),""))</f>
        <v/>
      </c>
      <c r="P78" s="15">
        <f>IF($O78="","",IFERROR($O78*(1+$N78),""))</f>
        <v/>
      </c>
      <c r="Q78" s="22" t="n"/>
      <c r="R78" s="24">
        <f>IF($Q78="","",IFERROR(VLOOKUP($Q78,Assumptions!$E$5:$F$11,2,FALSE),""))</f>
        <v/>
      </c>
      <c r="S78" s="15">
        <f>IF(OR($P78="",$R78=""),"",IFERROR($P78*$R78,""))</f>
        <v/>
      </c>
      <c r="T78" s="16" t="n"/>
      <c r="U78" s="16" t="n"/>
      <c r="V78" s="14">
        <f>IF($F78="","",IFERROR(IF($H78&lt;&gt;"",$H78-$F78,TODAY()-$F78),""))</f>
        <v/>
      </c>
      <c r="W78" s="25">
        <f>IF(OR($A78="",$Q78=""),"",IF(OR($Q78="Won",$Q78="Lost"),IF($H78="","Add decision date","Closed"),IF($G78="","Set follow-up",IF($G78&lt;TODAY(),"Overdue",IF($G78=TODAY(),"Due today","Scheduled")))))</f>
        <v/>
      </c>
    </row>
    <row r="79">
      <c r="A79" s="16" t="n"/>
      <c r="B79" s="16" t="n"/>
      <c r="C79" s="16" t="n"/>
      <c r="D79" s="17" t="n"/>
      <c r="E79" s="16" t="n"/>
      <c r="F79" s="18" t="n"/>
      <c r="G79" s="18" t="n"/>
      <c r="H79" s="18" t="n"/>
      <c r="I79" s="19" t="n"/>
      <c r="J79" s="20" t="n"/>
      <c r="K79" s="20" t="n"/>
      <c r="L79" s="20" t="n"/>
      <c r="M79" s="12">
        <f>IF($E79="","",IFERROR(VLOOKUP($E79,Assumptions!$A$5:$C$10,2,FALSE),""))</f>
        <v/>
      </c>
      <c r="N79" s="21">
        <f>IF($E79="","",IFERROR(VLOOKUP($E79,Assumptions!$A$5:$C$10,3,FALSE),""))</f>
        <v/>
      </c>
      <c r="O79" s="12">
        <f>IF(COUNTA($I79:$L79)=0,"",IFERROR(IF($I79="",0,$I79*$M79)+SUM($J79:$L79),""))</f>
        <v/>
      </c>
      <c r="P79" s="12">
        <f>IF($O79="","",IFERROR($O79*(1+$N79),""))</f>
        <v/>
      </c>
      <c r="Q79" s="22" t="n"/>
      <c r="R79" s="21">
        <f>IF($Q79="","",IFERROR(VLOOKUP($Q79,Assumptions!$E$5:$F$11,2,FALSE),""))</f>
        <v/>
      </c>
      <c r="S79" s="12">
        <f>IF(OR($P79="",$R79=""),"",IFERROR($P79*$R79,""))</f>
        <v/>
      </c>
      <c r="T79" s="16" t="n"/>
      <c r="U79" s="16" t="n"/>
      <c r="V79" s="11">
        <f>IF($F79="","",IFERROR(IF($H79&lt;&gt;"",$H79-$F79,TODAY()-$F79),""))</f>
        <v/>
      </c>
      <c r="W79" s="23">
        <f>IF(OR($A79="",$Q79=""),"",IF(OR($Q79="Won",$Q79="Lost"),IF($H79="","Add decision date","Closed"),IF($G79="","Set follow-up",IF($G79&lt;TODAY(),"Overdue",IF($G79=TODAY(),"Due today","Scheduled")))))</f>
        <v/>
      </c>
    </row>
    <row r="80">
      <c r="A80" s="16" t="n"/>
      <c r="B80" s="16" t="n"/>
      <c r="C80" s="16" t="n"/>
      <c r="D80" s="17" t="n"/>
      <c r="E80" s="16" t="n"/>
      <c r="F80" s="18" t="n"/>
      <c r="G80" s="18" t="n"/>
      <c r="H80" s="18" t="n"/>
      <c r="I80" s="19" t="n"/>
      <c r="J80" s="20" t="n"/>
      <c r="K80" s="20" t="n"/>
      <c r="L80" s="20" t="n"/>
      <c r="M80" s="15">
        <f>IF($E80="","",IFERROR(VLOOKUP($E80,Assumptions!$A$5:$C$10,2,FALSE),""))</f>
        <v/>
      </c>
      <c r="N80" s="24">
        <f>IF($E80="","",IFERROR(VLOOKUP($E80,Assumptions!$A$5:$C$10,3,FALSE),""))</f>
        <v/>
      </c>
      <c r="O80" s="15">
        <f>IF(COUNTA($I80:$L80)=0,"",IFERROR(IF($I80="",0,$I80*$M80)+SUM($J80:$L80),""))</f>
        <v/>
      </c>
      <c r="P80" s="15">
        <f>IF($O80="","",IFERROR($O80*(1+$N80),""))</f>
        <v/>
      </c>
      <c r="Q80" s="22" t="n"/>
      <c r="R80" s="24">
        <f>IF($Q80="","",IFERROR(VLOOKUP($Q80,Assumptions!$E$5:$F$11,2,FALSE),""))</f>
        <v/>
      </c>
      <c r="S80" s="15">
        <f>IF(OR($P80="",$R80=""),"",IFERROR($P80*$R80,""))</f>
        <v/>
      </c>
      <c r="T80" s="16" t="n"/>
      <c r="U80" s="16" t="n"/>
      <c r="V80" s="14">
        <f>IF($F80="","",IFERROR(IF($H80&lt;&gt;"",$H80-$F80,TODAY()-$F80),""))</f>
        <v/>
      </c>
      <c r="W80" s="25">
        <f>IF(OR($A80="",$Q80=""),"",IF(OR($Q80="Won",$Q80="Lost"),IF($H80="","Add decision date","Closed"),IF($G80="","Set follow-up",IF($G80&lt;TODAY(),"Overdue",IF($G80=TODAY(),"Due today","Scheduled")))))</f>
        <v/>
      </c>
    </row>
    <row r="81">
      <c r="A81" s="16" t="n"/>
      <c r="B81" s="16" t="n"/>
      <c r="C81" s="16" t="n"/>
      <c r="D81" s="17" t="n"/>
      <c r="E81" s="16" t="n"/>
      <c r="F81" s="18" t="n"/>
      <c r="G81" s="18" t="n"/>
      <c r="H81" s="18" t="n"/>
      <c r="I81" s="19" t="n"/>
      <c r="J81" s="20" t="n"/>
      <c r="K81" s="20" t="n"/>
      <c r="L81" s="20" t="n"/>
      <c r="M81" s="12">
        <f>IF($E81="","",IFERROR(VLOOKUP($E81,Assumptions!$A$5:$C$10,2,FALSE),""))</f>
        <v/>
      </c>
      <c r="N81" s="21">
        <f>IF($E81="","",IFERROR(VLOOKUP($E81,Assumptions!$A$5:$C$10,3,FALSE),""))</f>
        <v/>
      </c>
      <c r="O81" s="12">
        <f>IF(COUNTA($I81:$L81)=0,"",IFERROR(IF($I81="",0,$I81*$M81)+SUM($J81:$L81),""))</f>
        <v/>
      </c>
      <c r="P81" s="12">
        <f>IF($O81="","",IFERROR($O81*(1+$N81),""))</f>
        <v/>
      </c>
      <c r="Q81" s="22" t="n"/>
      <c r="R81" s="21">
        <f>IF($Q81="","",IFERROR(VLOOKUP($Q81,Assumptions!$E$5:$F$11,2,FALSE),""))</f>
        <v/>
      </c>
      <c r="S81" s="12">
        <f>IF(OR($P81="",$R81=""),"",IFERROR($P81*$R81,""))</f>
        <v/>
      </c>
      <c r="T81" s="16" t="n"/>
      <c r="U81" s="16" t="n"/>
      <c r="V81" s="11">
        <f>IF($F81="","",IFERROR(IF($H81&lt;&gt;"",$H81-$F81,TODAY()-$F81),""))</f>
        <v/>
      </c>
      <c r="W81" s="23">
        <f>IF(OR($A81="",$Q81=""),"",IF(OR($Q81="Won",$Q81="Lost"),IF($H81="","Add decision date","Closed"),IF($G81="","Set follow-up",IF($G81&lt;TODAY(),"Overdue",IF($G81=TODAY(),"Due today","Scheduled")))))</f>
        <v/>
      </c>
    </row>
    <row r="82">
      <c r="A82" s="16" t="n"/>
      <c r="B82" s="16" t="n"/>
      <c r="C82" s="16" t="n"/>
      <c r="D82" s="17" t="n"/>
      <c r="E82" s="16" t="n"/>
      <c r="F82" s="18" t="n"/>
      <c r="G82" s="18" t="n"/>
      <c r="H82" s="18" t="n"/>
      <c r="I82" s="19" t="n"/>
      <c r="J82" s="20" t="n"/>
      <c r="K82" s="20" t="n"/>
      <c r="L82" s="20" t="n"/>
      <c r="M82" s="15">
        <f>IF($E82="","",IFERROR(VLOOKUP($E82,Assumptions!$A$5:$C$10,2,FALSE),""))</f>
        <v/>
      </c>
      <c r="N82" s="24">
        <f>IF($E82="","",IFERROR(VLOOKUP($E82,Assumptions!$A$5:$C$10,3,FALSE),""))</f>
        <v/>
      </c>
      <c r="O82" s="15">
        <f>IF(COUNTA($I82:$L82)=0,"",IFERROR(IF($I82="",0,$I82*$M82)+SUM($J82:$L82),""))</f>
        <v/>
      </c>
      <c r="P82" s="15">
        <f>IF($O82="","",IFERROR($O82*(1+$N82),""))</f>
        <v/>
      </c>
      <c r="Q82" s="22" t="n"/>
      <c r="R82" s="24">
        <f>IF($Q82="","",IFERROR(VLOOKUP($Q82,Assumptions!$E$5:$F$11,2,FALSE),""))</f>
        <v/>
      </c>
      <c r="S82" s="15">
        <f>IF(OR($P82="",$R82=""),"",IFERROR($P82*$R82,""))</f>
        <v/>
      </c>
      <c r="T82" s="16" t="n"/>
      <c r="U82" s="16" t="n"/>
      <c r="V82" s="14">
        <f>IF($F82="","",IFERROR(IF($H82&lt;&gt;"",$H82-$F82,TODAY()-$F82),""))</f>
        <v/>
      </c>
      <c r="W82" s="25">
        <f>IF(OR($A82="",$Q82=""),"",IF(OR($Q82="Won",$Q82="Lost"),IF($H82="","Add decision date","Closed"),IF($G82="","Set follow-up",IF($G82&lt;TODAY(),"Overdue",IF($G82=TODAY(),"Due today","Scheduled")))))</f>
        <v/>
      </c>
    </row>
    <row r="83">
      <c r="A83" s="16" t="n"/>
      <c r="B83" s="16" t="n"/>
      <c r="C83" s="16" t="n"/>
      <c r="D83" s="17" t="n"/>
      <c r="E83" s="16" t="n"/>
      <c r="F83" s="18" t="n"/>
      <c r="G83" s="18" t="n"/>
      <c r="H83" s="18" t="n"/>
      <c r="I83" s="19" t="n"/>
      <c r="J83" s="20" t="n"/>
      <c r="K83" s="20" t="n"/>
      <c r="L83" s="20" t="n"/>
      <c r="M83" s="12">
        <f>IF($E83="","",IFERROR(VLOOKUP($E83,Assumptions!$A$5:$C$10,2,FALSE),""))</f>
        <v/>
      </c>
      <c r="N83" s="21">
        <f>IF($E83="","",IFERROR(VLOOKUP($E83,Assumptions!$A$5:$C$10,3,FALSE),""))</f>
        <v/>
      </c>
      <c r="O83" s="12">
        <f>IF(COUNTA($I83:$L83)=0,"",IFERROR(IF($I83="",0,$I83*$M83)+SUM($J83:$L83),""))</f>
        <v/>
      </c>
      <c r="P83" s="12">
        <f>IF($O83="","",IFERROR($O83*(1+$N83),""))</f>
        <v/>
      </c>
      <c r="Q83" s="22" t="n"/>
      <c r="R83" s="21">
        <f>IF($Q83="","",IFERROR(VLOOKUP($Q83,Assumptions!$E$5:$F$11,2,FALSE),""))</f>
        <v/>
      </c>
      <c r="S83" s="12">
        <f>IF(OR($P83="",$R83=""),"",IFERROR($P83*$R83,""))</f>
        <v/>
      </c>
      <c r="T83" s="16" t="n"/>
      <c r="U83" s="16" t="n"/>
      <c r="V83" s="11">
        <f>IF($F83="","",IFERROR(IF($H83&lt;&gt;"",$H83-$F83,TODAY()-$F83),""))</f>
        <v/>
      </c>
      <c r="W83" s="23">
        <f>IF(OR($A83="",$Q83=""),"",IF(OR($Q83="Won",$Q83="Lost"),IF($H83="","Add decision date","Closed"),IF($G83="","Set follow-up",IF($G83&lt;TODAY(),"Overdue",IF($G83=TODAY(),"Due today","Scheduled")))))</f>
        <v/>
      </c>
    </row>
    <row r="84">
      <c r="A84" s="16" t="n"/>
      <c r="B84" s="16" t="n"/>
      <c r="C84" s="16" t="n"/>
      <c r="D84" s="17" t="n"/>
      <c r="E84" s="16" t="n"/>
      <c r="F84" s="18" t="n"/>
      <c r="G84" s="18" t="n"/>
      <c r="H84" s="18" t="n"/>
      <c r="I84" s="19" t="n"/>
      <c r="J84" s="20" t="n"/>
      <c r="K84" s="20" t="n"/>
      <c r="L84" s="20" t="n"/>
      <c r="M84" s="15">
        <f>IF($E84="","",IFERROR(VLOOKUP($E84,Assumptions!$A$5:$C$10,2,FALSE),""))</f>
        <v/>
      </c>
      <c r="N84" s="24">
        <f>IF($E84="","",IFERROR(VLOOKUP($E84,Assumptions!$A$5:$C$10,3,FALSE),""))</f>
        <v/>
      </c>
      <c r="O84" s="15">
        <f>IF(COUNTA($I84:$L84)=0,"",IFERROR(IF($I84="",0,$I84*$M84)+SUM($J84:$L84),""))</f>
        <v/>
      </c>
      <c r="P84" s="15">
        <f>IF($O84="","",IFERROR($O84*(1+$N84),""))</f>
        <v/>
      </c>
      <c r="Q84" s="22" t="n"/>
      <c r="R84" s="24">
        <f>IF($Q84="","",IFERROR(VLOOKUP($Q84,Assumptions!$E$5:$F$11,2,FALSE),""))</f>
        <v/>
      </c>
      <c r="S84" s="15">
        <f>IF(OR($P84="",$R84=""),"",IFERROR($P84*$R84,""))</f>
        <v/>
      </c>
      <c r="T84" s="16" t="n"/>
      <c r="U84" s="16" t="n"/>
      <c r="V84" s="14">
        <f>IF($F84="","",IFERROR(IF($H84&lt;&gt;"",$H84-$F84,TODAY()-$F84),""))</f>
        <v/>
      </c>
      <c r="W84" s="25">
        <f>IF(OR($A84="",$Q84=""),"",IF(OR($Q84="Won",$Q84="Lost"),IF($H84="","Add decision date","Closed"),IF($G84="","Set follow-up",IF($G84&lt;TODAY(),"Overdue",IF($G84=TODAY(),"Due today","Scheduled")))))</f>
        <v/>
      </c>
    </row>
    <row r="85">
      <c r="A85" s="16" t="n"/>
      <c r="B85" s="16" t="n"/>
      <c r="C85" s="16" t="n"/>
      <c r="D85" s="17" t="n"/>
      <c r="E85" s="16" t="n"/>
      <c r="F85" s="18" t="n"/>
      <c r="G85" s="18" t="n"/>
      <c r="H85" s="18" t="n"/>
      <c r="I85" s="19" t="n"/>
      <c r="J85" s="20" t="n"/>
      <c r="K85" s="20" t="n"/>
      <c r="L85" s="20" t="n"/>
      <c r="M85" s="12">
        <f>IF($E85="","",IFERROR(VLOOKUP($E85,Assumptions!$A$5:$C$10,2,FALSE),""))</f>
        <v/>
      </c>
      <c r="N85" s="21">
        <f>IF($E85="","",IFERROR(VLOOKUP($E85,Assumptions!$A$5:$C$10,3,FALSE),""))</f>
        <v/>
      </c>
      <c r="O85" s="12">
        <f>IF(COUNTA($I85:$L85)=0,"",IFERROR(IF($I85="",0,$I85*$M85)+SUM($J85:$L85),""))</f>
        <v/>
      </c>
      <c r="P85" s="12">
        <f>IF($O85="","",IFERROR($O85*(1+$N85),""))</f>
        <v/>
      </c>
      <c r="Q85" s="22" t="n"/>
      <c r="R85" s="21">
        <f>IF($Q85="","",IFERROR(VLOOKUP($Q85,Assumptions!$E$5:$F$11,2,FALSE),""))</f>
        <v/>
      </c>
      <c r="S85" s="12">
        <f>IF(OR($P85="",$R85=""),"",IFERROR($P85*$R85,""))</f>
        <v/>
      </c>
      <c r="T85" s="16" t="n"/>
      <c r="U85" s="16" t="n"/>
      <c r="V85" s="11">
        <f>IF($F85="","",IFERROR(IF($H85&lt;&gt;"",$H85-$F85,TODAY()-$F85),""))</f>
        <v/>
      </c>
      <c r="W85" s="23">
        <f>IF(OR($A85="",$Q85=""),"",IF(OR($Q85="Won",$Q85="Lost"),IF($H85="","Add decision date","Closed"),IF($G85="","Set follow-up",IF($G85&lt;TODAY(),"Overdue",IF($G85=TODAY(),"Due today","Scheduled")))))</f>
        <v/>
      </c>
    </row>
    <row r="86">
      <c r="A86" s="16" t="n"/>
      <c r="B86" s="16" t="n"/>
      <c r="C86" s="16" t="n"/>
      <c r="D86" s="17" t="n"/>
      <c r="E86" s="16" t="n"/>
      <c r="F86" s="18" t="n"/>
      <c r="G86" s="18" t="n"/>
      <c r="H86" s="18" t="n"/>
      <c r="I86" s="19" t="n"/>
      <c r="J86" s="20" t="n"/>
      <c r="K86" s="20" t="n"/>
      <c r="L86" s="20" t="n"/>
      <c r="M86" s="15">
        <f>IF($E86="","",IFERROR(VLOOKUP($E86,Assumptions!$A$5:$C$10,2,FALSE),""))</f>
        <v/>
      </c>
      <c r="N86" s="24">
        <f>IF($E86="","",IFERROR(VLOOKUP($E86,Assumptions!$A$5:$C$10,3,FALSE),""))</f>
        <v/>
      </c>
      <c r="O86" s="15">
        <f>IF(COUNTA($I86:$L86)=0,"",IFERROR(IF($I86="",0,$I86*$M86)+SUM($J86:$L86),""))</f>
        <v/>
      </c>
      <c r="P86" s="15">
        <f>IF($O86="","",IFERROR($O86*(1+$N86),""))</f>
        <v/>
      </c>
      <c r="Q86" s="22" t="n"/>
      <c r="R86" s="24">
        <f>IF($Q86="","",IFERROR(VLOOKUP($Q86,Assumptions!$E$5:$F$11,2,FALSE),""))</f>
        <v/>
      </c>
      <c r="S86" s="15">
        <f>IF(OR($P86="",$R86=""),"",IFERROR($P86*$R86,""))</f>
        <v/>
      </c>
      <c r="T86" s="16" t="n"/>
      <c r="U86" s="16" t="n"/>
      <c r="V86" s="14">
        <f>IF($F86="","",IFERROR(IF($H86&lt;&gt;"",$H86-$F86,TODAY()-$F86),""))</f>
        <v/>
      </c>
      <c r="W86" s="25">
        <f>IF(OR($A86="",$Q86=""),"",IF(OR($Q86="Won",$Q86="Lost"),IF($H86="","Add decision date","Closed"),IF($G86="","Set follow-up",IF($G86&lt;TODAY(),"Overdue",IF($G86=TODAY(),"Due today","Scheduled")))))</f>
        <v/>
      </c>
    </row>
    <row r="87">
      <c r="A87" s="16" t="n"/>
      <c r="B87" s="16" t="n"/>
      <c r="C87" s="16" t="n"/>
      <c r="D87" s="17" t="n"/>
      <c r="E87" s="16" t="n"/>
      <c r="F87" s="18" t="n"/>
      <c r="G87" s="18" t="n"/>
      <c r="H87" s="18" t="n"/>
      <c r="I87" s="19" t="n"/>
      <c r="J87" s="20" t="n"/>
      <c r="K87" s="20" t="n"/>
      <c r="L87" s="20" t="n"/>
      <c r="M87" s="12">
        <f>IF($E87="","",IFERROR(VLOOKUP($E87,Assumptions!$A$5:$C$10,2,FALSE),""))</f>
        <v/>
      </c>
      <c r="N87" s="21">
        <f>IF($E87="","",IFERROR(VLOOKUP($E87,Assumptions!$A$5:$C$10,3,FALSE),""))</f>
        <v/>
      </c>
      <c r="O87" s="12">
        <f>IF(COUNTA($I87:$L87)=0,"",IFERROR(IF($I87="",0,$I87*$M87)+SUM($J87:$L87),""))</f>
        <v/>
      </c>
      <c r="P87" s="12">
        <f>IF($O87="","",IFERROR($O87*(1+$N87),""))</f>
        <v/>
      </c>
      <c r="Q87" s="22" t="n"/>
      <c r="R87" s="21">
        <f>IF($Q87="","",IFERROR(VLOOKUP($Q87,Assumptions!$E$5:$F$11,2,FALSE),""))</f>
        <v/>
      </c>
      <c r="S87" s="12">
        <f>IF(OR($P87="",$R87=""),"",IFERROR($P87*$R87,""))</f>
        <v/>
      </c>
      <c r="T87" s="16" t="n"/>
      <c r="U87" s="16" t="n"/>
      <c r="V87" s="11">
        <f>IF($F87="","",IFERROR(IF($H87&lt;&gt;"",$H87-$F87,TODAY()-$F87),""))</f>
        <v/>
      </c>
      <c r="W87" s="23">
        <f>IF(OR($A87="",$Q87=""),"",IF(OR($Q87="Won",$Q87="Lost"),IF($H87="","Add decision date","Closed"),IF($G87="","Set follow-up",IF($G87&lt;TODAY(),"Overdue",IF($G87=TODAY(),"Due today","Scheduled")))))</f>
        <v/>
      </c>
    </row>
    <row r="88">
      <c r="A88" s="16" t="n"/>
      <c r="B88" s="16" t="n"/>
      <c r="C88" s="16" t="n"/>
      <c r="D88" s="17" t="n"/>
      <c r="E88" s="16" t="n"/>
      <c r="F88" s="18" t="n"/>
      <c r="G88" s="18" t="n"/>
      <c r="H88" s="18" t="n"/>
      <c r="I88" s="19" t="n"/>
      <c r="J88" s="20" t="n"/>
      <c r="K88" s="20" t="n"/>
      <c r="L88" s="20" t="n"/>
      <c r="M88" s="15">
        <f>IF($E88="","",IFERROR(VLOOKUP($E88,Assumptions!$A$5:$C$10,2,FALSE),""))</f>
        <v/>
      </c>
      <c r="N88" s="24">
        <f>IF($E88="","",IFERROR(VLOOKUP($E88,Assumptions!$A$5:$C$10,3,FALSE),""))</f>
        <v/>
      </c>
      <c r="O88" s="15">
        <f>IF(COUNTA($I88:$L88)=0,"",IFERROR(IF($I88="",0,$I88*$M88)+SUM($J88:$L88),""))</f>
        <v/>
      </c>
      <c r="P88" s="15">
        <f>IF($O88="","",IFERROR($O88*(1+$N88),""))</f>
        <v/>
      </c>
      <c r="Q88" s="22" t="n"/>
      <c r="R88" s="24">
        <f>IF($Q88="","",IFERROR(VLOOKUP($Q88,Assumptions!$E$5:$F$11,2,FALSE),""))</f>
        <v/>
      </c>
      <c r="S88" s="15">
        <f>IF(OR($P88="",$R88=""),"",IFERROR($P88*$R88,""))</f>
        <v/>
      </c>
      <c r="T88" s="16" t="n"/>
      <c r="U88" s="16" t="n"/>
      <c r="V88" s="14">
        <f>IF($F88="","",IFERROR(IF($H88&lt;&gt;"",$H88-$F88,TODAY()-$F88),""))</f>
        <v/>
      </c>
      <c r="W88" s="25">
        <f>IF(OR($A88="",$Q88=""),"",IF(OR($Q88="Won",$Q88="Lost"),IF($H88="","Add decision date","Closed"),IF($G88="","Set follow-up",IF($G88&lt;TODAY(),"Overdue",IF($G88=TODAY(),"Due today","Scheduled")))))</f>
        <v/>
      </c>
    </row>
    <row r="89">
      <c r="A89" s="16" t="n"/>
      <c r="B89" s="16" t="n"/>
      <c r="C89" s="16" t="n"/>
      <c r="D89" s="17" t="n"/>
      <c r="E89" s="16" t="n"/>
      <c r="F89" s="18" t="n"/>
      <c r="G89" s="18" t="n"/>
      <c r="H89" s="18" t="n"/>
      <c r="I89" s="19" t="n"/>
      <c r="J89" s="20" t="n"/>
      <c r="K89" s="20" t="n"/>
      <c r="L89" s="20" t="n"/>
      <c r="M89" s="12">
        <f>IF($E89="","",IFERROR(VLOOKUP($E89,Assumptions!$A$5:$C$10,2,FALSE),""))</f>
        <v/>
      </c>
      <c r="N89" s="21">
        <f>IF($E89="","",IFERROR(VLOOKUP($E89,Assumptions!$A$5:$C$10,3,FALSE),""))</f>
        <v/>
      </c>
      <c r="O89" s="12">
        <f>IF(COUNTA($I89:$L89)=0,"",IFERROR(IF($I89="",0,$I89*$M89)+SUM($J89:$L89),""))</f>
        <v/>
      </c>
      <c r="P89" s="12">
        <f>IF($O89="","",IFERROR($O89*(1+$N89),""))</f>
        <v/>
      </c>
      <c r="Q89" s="22" t="n"/>
      <c r="R89" s="21">
        <f>IF($Q89="","",IFERROR(VLOOKUP($Q89,Assumptions!$E$5:$F$11,2,FALSE),""))</f>
        <v/>
      </c>
      <c r="S89" s="12">
        <f>IF(OR($P89="",$R89=""),"",IFERROR($P89*$R89,""))</f>
        <v/>
      </c>
      <c r="T89" s="16" t="n"/>
      <c r="U89" s="16" t="n"/>
      <c r="V89" s="11">
        <f>IF($F89="","",IFERROR(IF($H89&lt;&gt;"",$H89-$F89,TODAY()-$F89),""))</f>
        <v/>
      </c>
      <c r="W89" s="23">
        <f>IF(OR($A89="",$Q89=""),"",IF(OR($Q89="Won",$Q89="Lost"),IF($H89="","Add decision date","Closed"),IF($G89="","Set follow-up",IF($G89&lt;TODAY(),"Overdue",IF($G89=TODAY(),"Due today","Scheduled")))))</f>
        <v/>
      </c>
    </row>
    <row r="90">
      <c r="A90" s="16" t="n"/>
      <c r="B90" s="16" t="n"/>
      <c r="C90" s="16" t="n"/>
      <c r="D90" s="17" t="n"/>
      <c r="E90" s="16" t="n"/>
      <c r="F90" s="18" t="n"/>
      <c r="G90" s="18" t="n"/>
      <c r="H90" s="18" t="n"/>
      <c r="I90" s="19" t="n"/>
      <c r="J90" s="20" t="n"/>
      <c r="K90" s="20" t="n"/>
      <c r="L90" s="20" t="n"/>
      <c r="M90" s="15">
        <f>IF($E90="","",IFERROR(VLOOKUP($E90,Assumptions!$A$5:$C$10,2,FALSE),""))</f>
        <v/>
      </c>
      <c r="N90" s="24">
        <f>IF($E90="","",IFERROR(VLOOKUP($E90,Assumptions!$A$5:$C$10,3,FALSE),""))</f>
        <v/>
      </c>
      <c r="O90" s="15">
        <f>IF(COUNTA($I90:$L90)=0,"",IFERROR(IF($I90="",0,$I90*$M90)+SUM($J90:$L90),""))</f>
        <v/>
      </c>
      <c r="P90" s="15">
        <f>IF($O90="","",IFERROR($O90*(1+$N90),""))</f>
        <v/>
      </c>
      <c r="Q90" s="22" t="n"/>
      <c r="R90" s="24">
        <f>IF($Q90="","",IFERROR(VLOOKUP($Q90,Assumptions!$E$5:$F$11,2,FALSE),""))</f>
        <v/>
      </c>
      <c r="S90" s="15">
        <f>IF(OR($P90="",$R90=""),"",IFERROR($P90*$R90,""))</f>
        <v/>
      </c>
      <c r="T90" s="16" t="n"/>
      <c r="U90" s="16" t="n"/>
      <c r="V90" s="14">
        <f>IF($F90="","",IFERROR(IF($H90&lt;&gt;"",$H90-$F90,TODAY()-$F90),""))</f>
        <v/>
      </c>
      <c r="W90" s="25">
        <f>IF(OR($A90="",$Q90=""),"",IF(OR($Q90="Won",$Q90="Lost"),IF($H90="","Add decision date","Closed"),IF($G90="","Set follow-up",IF($G90&lt;TODAY(),"Overdue",IF($G90=TODAY(),"Due today","Scheduled")))))</f>
        <v/>
      </c>
    </row>
    <row r="91">
      <c r="A91" s="16" t="n"/>
      <c r="B91" s="16" t="n"/>
      <c r="C91" s="16" t="n"/>
      <c r="D91" s="17" t="n"/>
      <c r="E91" s="16" t="n"/>
      <c r="F91" s="18" t="n"/>
      <c r="G91" s="18" t="n"/>
      <c r="H91" s="18" t="n"/>
      <c r="I91" s="19" t="n"/>
      <c r="J91" s="20" t="n"/>
      <c r="K91" s="20" t="n"/>
      <c r="L91" s="20" t="n"/>
      <c r="M91" s="12">
        <f>IF($E91="","",IFERROR(VLOOKUP($E91,Assumptions!$A$5:$C$10,2,FALSE),""))</f>
        <v/>
      </c>
      <c r="N91" s="21">
        <f>IF($E91="","",IFERROR(VLOOKUP($E91,Assumptions!$A$5:$C$10,3,FALSE),""))</f>
        <v/>
      </c>
      <c r="O91" s="12">
        <f>IF(COUNTA($I91:$L91)=0,"",IFERROR(IF($I91="",0,$I91*$M91)+SUM($J91:$L91),""))</f>
        <v/>
      </c>
      <c r="P91" s="12">
        <f>IF($O91="","",IFERROR($O91*(1+$N91),""))</f>
        <v/>
      </c>
      <c r="Q91" s="22" t="n"/>
      <c r="R91" s="21">
        <f>IF($Q91="","",IFERROR(VLOOKUP($Q91,Assumptions!$E$5:$F$11,2,FALSE),""))</f>
        <v/>
      </c>
      <c r="S91" s="12">
        <f>IF(OR($P91="",$R91=""),"",IFERROR($P91*$R91,""))</f>
        <v/>
      </c>
      <c r="T91" s="16" t="n"/>
      <c r="U91" s="16" t="n"/>
      <c r="V91" s="11">
        <f>IF($F91="","",IFERROR(IF($H91&lt;&gt;"",$H91-$F91,TODAY()-$F91),""))</f>
        <v/>
      </c>
      <c r="W91" s="23">
        <f>IF(OR($A91="",$Q91=""),"",IF(OR($Q91="Won",$Q91="Lost"),IF($H91="","Add decision date","Closed"),IF($G91="","Set follow-up",IF($G91&lt;TODAY(),"Overdue",IF($G91=TODAY(),"Due today","Scheduled")))))</f>
        <v/>
      </c>
    </row>
    <row r="92">
      <c r="A92" s="16" t="n"/>
      <c r="B92" s="16" t="n"/>
      <c r="C92" s="16" t="n"/>
      <c r="D92" s="17" t="n"/>
      <c r="E92" s="16" t="n"/>
      <c r="F92" s="18" t="n"/>
      <c r="G92" s="18" t="n"/>
      <c r="H92" s="18" t="n"/>
      <c r="I92" s="19" t="n"/>
      <c r="J92" s="20" t="n"/>
      <c r="K92" s="20" t="n"/>
      <c r="L92" s="20" t="n"/>
      <c r="M92" s="15">
        <f>IF($E92="","",IFERROR(VLOOKUP($E92,Assumptions!$A$5:$C$10,2,FALSE),""))</f>
        <v/>
      </c>
      <c r="N92" s="24">
        <f>IF($E92="","",IFERROR(VLOOKUP($E92,Assumptions!$A$5:$C$10,3,FALSE),""))</f>
        <v/>
      </c>
      <c r="O92" s="15">
        <f>IF(COUNTA($I92:$L92)=0,"",IFERROR(IF($I92="",0,$I92*$M92)+SUM($J92:$L92),""))</f>
        <v/>
      </c>
      <c r="P92" s="15">
        <f>IF($O92="","",IFERROR($O92*(1+$N92),""))</f>
        <v/>
      </c>
      <c r="Q92" s="22" t="n"/>
      <c r="R92" s="24">
        <f>IF($Q92="","",IFERROR(VLOOKUP($Q92,Assumptions!$E$5:$F$11,2,FALSE),""))</f>
        <v/>
      </c>
      <c r="S92" s="15">
        <f>IF(OR($P92="",$R92=""),"",IFERROR($P92*$R92,""))</f>
        <v/>
      </c>
      <c r="T92" s="16" t="n"/>
      <c r="U92" s="16" t="n"/>
      <c r="V92" s="14">
        <f>IF($F92="","",IFERROR(IF($H92&lt;&gt;"",$H92-$F92,TODAY()-$F92),""))</f>
        <v/>
      </c>
      <c r="W92" s="25">
        <f>IF(OR($A92="",$Q92=""),"",IF(OR($Q92="Won",$Q92="Lost"),IF($H92="","Add decision date","Closed"),IF($G92="","Set follow-up",IF($G92&lt;TODAY(),"Overdue",IF($G92=TODAY(),"Due today","Scheduled")))))</f>
        <v/>
      </c>
    </row>
    <row r="93">
      <c r="A93" s="16" t="n"/>
      <c r="B93" s="16" t="n"/>
      <c r="C93" s="16" t="n"/>
      <c r="D93" s="17" t="n"/>
      <c r="E93" s="16" t="n"/>
      <c r="F93" s="18" t="n"/>
      <c r="G93" s="18" t="n"/>
      <c r="H93" s="18" t="n"/>
      <c r="I93" s="19" t="n"/>
      <c r="J93" s="20" t="n"/>
      <c r="K93" s="20" t="n"/>
      <c r="L93" s="20" t="n"/>
      <c r="M93" s="12">
        <f>IF($E93="","",IFERROR(VLOOKUP($E93,Assumptions!$A$5:$C$10,2,FALSE),""))</f>
        <v/>
      </c>
      <c r="N93" s="21">
        <f>IF($E93="","",IFERROR(VLOOKUP($E93,Assumptions!$A$5:$C$10,3,FALSE),""))</f>
        <v/>
      </c>
      <c r="O93" s="12">
        <f>IF(COUNTA($I93:$L93)=0,"",IFERROR(IF($I93="",0,$I93*$M93)+SUM($J93:$L93),""))</f>
        <v/>
      </c>
      <c r="P93" s="12">
        <f>IF($O93="","",IFERROR($O93*(1+$N93),""))</f>
        <v/>
      </c>
      <c r="Q93" s="22" t="n"/>
      <c r="R93" s="21">
        <f>IF($Q93="","",IFERROR(VLOOKUP($Q93,Assumptions!$E$5:$F$11,2,FALSE),""))</f>
        <v/>
      </c>
      <c r="S93" s="12">
        <f>IF(OR($P93="",$R93=""),"",IFERROR($P93*$R93,""))</f>
        <v/>
      </c>
      <c r="T93" s="16" t="n"/>
      <c r="U93" s="16" t="n"/>
      <c r="V93" s="11">
        <f>IF($F93="","",IFERROR(IF($H93&lt;&gt;"",$H93-$F93,TODAY()-$F93),""))</f>
        <v/>
      </c>
      <c r="W93" s="23">
        <f>IF(OR($A93="",$Q93=""),"",IF(OR($Q93="Won",$Q93="Lost"),IF($H93="","Add decision date","Closed"),IF($G93="","Set follow-up",IF($G93&lt;TODAY(),"Overdue",IF($G93=TODAY(),"Due today","Scheduled")))))</f>
        <v/>
      </c>
    </row>
    <row r="94">
      <c r="A94" s="16" t="n"/>
      <c r="B94" s="16" t="n"/>
      <c r="C94" s="16" t="n"/>
      <c r="D94" s="17" t="n"/>
      <c r="E94" s="16" t="n"/>
      <c r="F94" s="18" t="n"/>
      <c r="G94" s="18" t="n"/>
      <c r="H94" s="18" t="n"/>
      <c r="I94" s="19" t="n"/>
      <c r="J94" s="20" t="n"/>
      <c r="K94" s="20" t="n"/>
      <c r="L94" s="20" t="n"/>
      <c r="M94" s="15">
        <f>IF($E94="","",IFERROR(VLOOKUP($E94,Assumptions!$A$5:$C$10,2,FALSE),""))</f>
        <v/>
      </c>
      <c r="N94" s="24">
        <f>IF($E94="","",IFERROR(VLOOKUP($E94,Assumptions!$A$5:$C$10,3,FALSE),""))</f>
        <v/>
      </c>
      <c r="O94" s="15">
        <f>IF(COUNTA($I94:$L94)=0,"",IFERROR(IF($I94="",0,$I94*$M94)+SUM($J94:$L94),""))</f>
        <v/>
      </c>
      <c r="P94" s="15">
        <f>IF($O94="","",IFERROR($O94*(1+$N94),""))</f>
        <v/>
      </c>
      <c r="Q94" s="22" t="n"/>
      <c r="R94" s="24">
        <f>IF($Q94="","",IFERROR(VLOOKUP($Q94,Assumptions!$E$5:$F$11,2,FALSE),""))</f>
        <v/>
      </c>
      <c r="S94" s="15">
        <f>IF(OR($P94="",$R94=""),"",IFERROR($P94*$R94,""))</f>
        <v/>
      </c>
      <c r="T94" s="16" t="n"/>
      <c r="U94" s="16" t="n"/>
      <c r="V94" s="14">
        <f>IF($F94="","",IFERROR(IF($H94&lt;&gt;"",$H94-$F94,TODAY()-$F94),""))</f>
        <v/>
      </c>
      <c r="W94" s="25">
        <f>IF(OR($A94="",$Q94=""),"",IF(OR($Q94="Won",$Q94="Lost"),IF($H94="","Add decision date","Closed"),IF($G94="","Set follow-up",IF($G94&lt;TODAY(),"Overdue",IF($G94=TODAY(),"Due today","Scheduled")))))</f>
        <v/>
      </c>
    </row>
    <row r="95">
      <c r="A95" s="16" t="n"/>
      <c r="B95" s="16" t="n"/>
      <c r="C95" s="16" t="n"/>
      <c r="D95" s="17" t="n"/>
      <c r="E95" s="16" t="n"/>
      <c r="F95" s="18" t="n"/>
      <c r="G95" s="18" t="n"/>
      <c r="H95" s="18" t="n"/>
      <c r="I95" s="19" t="n"/>
      <c r="J95" s="20" t="n"/>
      <c r="K95" s="20" t="n"/>
      <c r="L95" s="20" t="n"/>
      <c r="M95" s="12">
        <f>IF($E95="","",IFERROR(VLOOKUP($E95,Assumptions!$A$5:$C$10,2,FALSE),""))</f>
        <v/>
      </c>
      <c r="N95" s="21">
        <f>IF($E95="","",IFERROR(VLOOKUP($E95,Assumptions!$A$5:$C$10,3,FALSE),""))</f>
        <v/>
      </c>
      <c r="O95" s="12">
        <f>IF(COUNTA($I95:$L95)=0,"",IFERROR(IF($I95="",0,$I95*$M95)+SUM($J95:$L95),""))</f>
        <v/>
      </c>
      <c r="P95" s="12">
        <f>IF($O95="","",IFERROR($O95*(1+$N95),""))</f>
        <v/>
      </c>
      <c r="Q95" s="22" t="n"/>
      <c r="R95" s="21">
        <f>IF($Q95="","",IFERROR(VLOOKUP($Q95,Assumptions!$E$5:$F$11,2,FALSE),""))</f>
        <v/>
      </c>
      <c r="S95" s="12">
        <f>IF(OR($P95="",$R95=""),"",IFERROR($P95*$R95,""))</f>
        <v/>
      </c>
      <c r="T95" s="16" t="n"/>
      <c r="U95" s="16" t="n"/>
      <c r="V95" s="11">
        <f>IF($F95="","",IFERROR(IF($H95&lt;&gt;"",$H95-$F95,TODAY()-$F95),""))</f>
        <v/>
      </c>
      <c r="W95" s="23">
        <f>IF(OR($A95="",$Q95=""),"",IF(OR($Q95="Won",$Q95="Lost"),IF($H95="","Add decision date","Closed"),IF($G95="","Set follow-up",IF($G95&lt;TODAY(),"Overdue",IF($G95=TODAY(),"Due today","Scheduled")))))</f>
        <v/>
      </c>
    </row>
    <row r="96">
      <c r="A96" s="16" t="n"/>
      <c r="B96" s="16" t="n"/>
      <c r="C96" s="16" t="n"/>
      <c r="D96" s="17" t="n"/>
      <c r="E96" s="16" t="n"/>
      <c r="F96" s="18" t="n"/>
      <c r="G96" s="18" t="n"/>
      <c r="H96" s="18" t="n"/>
      <c r="I96" s="19" t="n"/>
      <c r="J96" s="20" t="n"/>
      <c r="K96" s="20" t="n"/>
      <c r="L96" s="20" t="n"/>
      <c r="M96" s="15">
        <f>IF($E96="","",IFERROR(VLOOKUP($E96,Assumptions!$A$5:$C$10,2,FALSE),""))</f>
        <v/>
      </c>
      <c r="N96" s="24">
        <f>IF($E96="","",IFERROR(VLOOKUP($E96,Assumptions!$A$5:$C$10,3,FALSE),""))</f>
        <v/>
      </c>
      <c r="O96" s="15">
        <f>IF(COUNTA($I96:$L96)=0,"",IFERROR(IF($I96="",0,$I96*$M96)+SUM($J96:$L96),""))</f>
        <v/>
      </c>
      <c r="P96" s="15">
        <f>IF($O96="","",IFERROR($O96*(1+$N96),""))</f>
        <v/>
      </c>
      <c r="Q96" s="22" t="n"/>
      <c r="R96" s="24">
        <f>IF($Q96="","",IFERROR(VLOOKUP($Q96,Assumptions!$E$5:$F$11,2,FALSE),""))</f>
        <v/>
      </c>
      <c r="S96" s="15">
        <f>IF(OR($P96="",$R96=""),"",IFERROR($P96*$R96,""))</f>
        <v/>
      </c>
      <c r="T96" s="16" t="n"/>
      <c r="U96" s="16" t="n"/>
      <c r="V96" s="14">
        <f>IF($F96="","",IFERROR(IF($H96&lt;&gt;"",$H96-$F96,TODAY()-$F96),""))</f>
        <v/>
      </c>
      <c r="W96" s="25">
        <f>IF(OR($A96="",$Q96=""),"",IF(OR($Q96="Won",$Q96="Lost"),IF($H96="","Add decision date","Closed"),IF($G96="","Set follow-up",IF($G96&lt;TODAY(),"Overdue",IF($G96=TODAY(),"Due today","Scheduled")))))</f>
        <v/>
      </c>
    </row>
    <row r="97">
      <c r="A97" s="16" t="n"/>
      <c r="B97" s="16" t="n"/>
      <c r="C97" s="16" t="n"/>
      <c r="D97" s="17" t="n"/>
      <c r="E97" s="16" t="n"/>
      <c r="F97" s="18" t="n"/>
      <c r="G97" s="18" t="n"/>
      <c r="H97" s="18" t="n"/>
      <c r="I97" s="19" t="n"/>
      <c r="J97" s="20" t="n"/>
      <c r="K97" s="20" t="n"/>
      <c r="L97" s="20" t="n"/>
      <c r="M97" s="12">
        <f>IF($E97="","",IFERROR(VLOOKUP($E97,Assumptions!$A$5:$C$10,2,FALSE),""))</f>
        <v/>
      </c>
      <c r="N97" s="21">
        <f>IF($E97="","",IFERROR(VLOOKUP($E97,Assumptions!$A$5:$C$10,3,FALSE),""))</f>
        <v/>
      </c>
      <c r="O97" s="12">
        <f>IF(COUNTA($I97:$L97)=0,"",IFERROR(IF($I97="",0,$I97*$M97)+SUM($J97:$L97),""))</f>
        <v/>
      </c>
      <c r="P97" s="12">
        <f>IF($O97="","",IFERROR($O97*(1+$N97),""))</f>
        <v/>
      </c>
      <c r="Q97" s="22" t="n"/>
      <c r="R97" s="21">
        <f>IF($Q97="","",IFERROR(VLOOKUP($Q97,Assumptions!$E$5:$F$11,2,FALSE),""))</f>
        <v/>
      </c>
      <c r="S97" s="12">
        <f>IF(OR($P97="",$R97=""),"",IFERROR($P97*$R97,""))</f>
        <v/>
      </c>
      <c r="T97" s="16" t="n"/>
      <c r="U97" s="16" t="n"/>
      <c r="V97" s="11">
        <f>IF($F97="","",IFERROR(IF($H97&lt;&gt;"",$H97-$F97,TODAY()-$F97),""))</f>
        <v/>
      </c>
      <c r="W97" s="23">
        <f>IF(OR($A97="",$Q97=""),"",IF(OR($Q97="Won",$Q97="Lost"),IF($H97="","Add decision date","Closed"),IF($G97="","Set follow-up",IF($G97&lt;TODAY(),"Overdue",IF($G97=TODAY(),"Due today","Scheduled")))))</f>
        <v/>
      </c>
    </row>
    <row r="98">
      <c r="A98" s="16" t="n"/>
      <c r="B98" s="16" t="n"/>
      <c r="C98" s="16" t="n"/>
      <c r="D98" s="17" t="n"/>
      <c r="E98" s="16" t="n"/>
      <c r="F98" s="18" t="n"/>
      <c r="G98" s="18" t="n"/>
      <c r="H98" s="18" t="n"/>
      <c r="I98" s="19" t="n"/>
      <c r="J98" s="20" t="n"/>
      <c r="K98" s="20" t="n"/>
      <c r="L98" s="20" t="n"/>
      <c r="M98" s="15">
        <f>IF($E98="","",IFERROR(VLOOKUP($E98,Assumptions!$A$5:$C$10,2,FALSE),""))</f>
        <v/>
      </c>
      <c r="N98" s="24">
        <f>IF($E98="","",IFERROR(VLOOKUP($E98,Assumptions!$A$5:$C$10,3,FALSE),""))</f>
        <v/>
      </c>
      <c r="O98" s="15">
        <f>IF(COUNTA($I98:$L98)=0,"",IFERROR(IF($I98="",0,$I98*$M98)+SUM($J98:$L98),""))</f>
        <v/>
      </c>
      <c r="P98" s="15">
        <f>IF($O98="","",IFERROR($O98*(1+$N98),""))</f>
        <v/>
      </c>
      <c r="Q98" s="22" t="n"/>
      <c r="R98" s="24">
        <f>IF($Q98="","",IFERROR(VLOOKUP($Q98,Assumptions!$E$5:$F$11,2,FALSE),""))</f>
        <v/>
      </c>
      <c r="S98" s="15">
        <f>IF(OR($P98="",$R98=""),"",IFERROR($P98*$R98,""))</f>
        <v/>
      </c>
      <c r="T98" s="16" t="n"/>
      <c r="U98" s="16" t="n"/>
      <c r="V98" s="14">
        <f>IF($F98="","",IFERROR(IF($H98&lt;&gt;"",$H98-$F98,TODAY()-$F98),""))</f>
        <v/>
      </c>
      <c r="W98" s="25">
        <f>IF(OR($A98="",$Q98=""),"",IF(OR($Q98="Won",$Q98="Lost"),IF($H98="","Add decision date","Closed"),IF($G98="","Set follow-up",IF($G98&lt;TODAY(),"Overdue",IF($G98=TODAY(),"Due today","Scheduled")))))</f>
        <v/>
      </c>
    </row>
    <row r="99">
      <c r="A99" s="16" t="n"/>
      <c r="B99" s="16" t="n"/>
      <c r="C99" s="16" t="n"/>
      <c r="D99" s="17" t="n"/>
      <c r="E99" s="16" t="n"/>
      <c r="F99" s="18" t="n"/>
      <c r="G99" s="18" t="n"/>
      <c r="H99" s="18" t="n"/>
      <c r="I99" s="19" t="n"/>
      <c r="J99" s="20" t="n"/>
      <c r="K99" s="20" t="n"/>
      <c r="L99" s="20" t="n"/>
      <c r="M99" s="12">
        <f>IF($E99="","",IFERROR(VLOOKUP($E99,Assumptions!$A$5:$C$10,2,FALSE),""))</f>
        <v/>
      </c>
      <c r="N99" s="21">
        <f>IF($E99="","",IFERROR(VLOOKUP($E99,Assumptions!$A$5:$C$10,3,FALSE),""))</f>
        <v/>
      </c>
      <c r="O99" s="12">
        <f>IF(COUNTA($I99:$L99)=0,"",IFERROR(IF($I99="",0,$I99*$M99)+SUM($J99:$L99),""))</f>
        <v/>
      </c>
      <c r="P99" s="12">
        <f>IF($O99="","",IFERROR($O99*(1+$N99),""))</f>
        <v/>
      </c>
      <c r="Q99" s="22" t="n"/>
      <c r="R99" s="21">
        <f>IF($Q99="","",IFERROR(VLOOKUP($Q99,Assumptions!$E$5:$F$11,2,FALSE),""))</f>
        <v/>
      </c>
      <c r="S99" s="12">
        <f>IF(OR($P99="",$R99=""),"",IFERROR($P99*$R99,""))</f>
        <v/>
      </c>
      <c r="T99" s="16" t="n"/>
      <c r="U99" s="16" t="n"/>
      <c r="V99" s="11">
        <f>IF($F99="","",IFERROR(IF($H99&lt;&gt;"",$H99-$F99,TODAY()-$F99),""))</f>
        <v/>
      </c>
      <c r="W99" s="23">
        <f>IF(OR($A99="",$Q99=""),"",IF(OR($Q99="Won",$Q99="Lost"),IF($H99="","Add decision date","Closed"),IF($G99="","Set follow-up",IF($G99&lt;TODAY(),"Overdue",IF($G99=TODAY(),"Due today","Scheduled")))))</f>
        <v/>
      </c>
    </row>
    <row r="100">
      <c r="A100" s="16" t="n"/>
      <c r="B100" s="16" t="n"/>
      <c r="C100" s="16" t="n"/>
      <c r="D100" s="17" t="n"/>
      <c r="E100" s="16" t="n"/>
      <c r="F100" s="18" t="n"/>
      <c r="G100" s="18" t="n"/>
      <c r="H100" s="18" t="n"/>
      <c r="I100" s="19" t="n"/>
      <c r="J100" s="20" t="n"/>
      <c r="K100" s="20" t="n"/>
      <c r="L100" s="20" t="n"/>
      <c r="M100" s="15">
        <f>IF($E100="","",IFERROR(VLOOKUP($E100,Assumptions!$A$5:$C$10,2,FALSE),""))</f>
        <v/>
      </c>
      <c r="N100" s="24">
        <f>IF($E100="","",IFERROR(VLOOKUP($E100,Assumptions!$A$5:$C$10,3,FALSE),""))</f>
        <v/>
      </c>
      <c r="O100" s="15">
        <f>IF(COUNTA($I100:$L100)=0,"",IFERROR(IF($I100="",0,$I100*$M100)+SUM($J100:$L100),""))</f>
        <v/>
      </c>
      <c r="P100" s="15">
        <f>IF($O100="","",IFERROR($O100*(1+$N100),""))</f>
        <v/>
      </c>
      <c r="Q100" s="22" t="n"/>
      <c r="R100" s="24">
        <f>IF($Q100="","",IFERROR(VLOOKUP($Q100,Assumptions!$E$5:$F$11,2,FALSE),""))</f>
        <v/>
      </c>
      <c r="S100" s="15">
        <f>IF(OR($P100="",$R100=""),"",IFERROR($P100*$R100,""))</f>
        <v/>
      </c>
      <c r="T100" s="16" t="n"/>
      <c r="U100" s="16" t="n"/>
      <c r="V100" s="14">
        <f>IF($F100="","",IFERROR(IF($H100&lt;&gt;"",$H100-$F100,TODAY()-$F100),""))</f>
        <v/>
      </c>
      <c r="W100" s="25">
        <f>IF(OR($A100="",$Q100=""),"",IF(OR($Q100="Won",$Q100="Lost"),IF($H100="","Add decision date","Closed"),IF($G100="","Set follow-up",IF($G100&lt;TODAY(),"Overdue",IF($G100=TODAY(),"Due today","Scheduled")))))</f>
        <v/>
      </c>
    </row>
    <row r="101">
      <c r="A101" s="16" t="n"/>
      <c r="B101" s="16" t="n"/>
      <c r="C101" s="16" t="n"/>
      <c r="D101" s="17" t="n"/>
      <c r="E101" s="16" t="n"/>
      <c r="F101" s="18" t="n"/>
      <c r="G101" s="18" t="n"/>
      <c r="H101" s="18" t="n"/>
      <c r="I101" s="19" t="n"/>
      <c r="J101" s="20" t="n"/>
      <c r="K101" s="20" t="n"/>
      <c r="L101" s="20" t="n"/>
      <c r="M101" s="12">
        <f>IF($E101="","",IFERROR(VLOOKUP($E101,Assumptions!$A$5:$C$10,2,FALSE),""))</f>
        <v/>
      </c>
      <c r="N101" s="21">
        <f>IF($E101="","",IFERROR(VLOOKUP($E101,Assumptions!$A$5:$C$10,3,FALSE),""))</f>
        <v/>
      </c>
      <c r="O101" s="12">
        <f>IF(COUNTA($I101:$L101)=0,"",IFERROR(IF($I101="",0,$I101*$M101)+SUM($J101:$L101),""))</f>
        <v/>
      </c>
      <c r="P101" s="12">
        <f>IF($O101="","",IFERROR($O101*(1+$N101),""))</f>
        <v/>
      </c>
      <c r="Q101" s="22" t="n"/>
      <c r="R101" s="21">
        <f>IF($Q101="","",IFERROR(VLOOKUP($Q101,Assumptions!$E$5:$F$11,2,FALSE),""))</f>
        <v/>
      </c>
      <c r="S101" s="12">
        <f>IF(OR($P101="",$R101=""),"",IFERROR($P101*$R101,""))</f>
        <v/>
      </c>
      <c r="T101" s="16" t="n"/>
      <c r="U101" s="16" t="n"/>
      <c r="V101" s="11">
        <f>IF($F101="","",IFERROR(IF($H101&lt;&gt;"",$H101-$F101,TODAY()-$F101),""))</f>
        <v/>
      </c>
      <c r="W101" s="23">
        <f>IF(OR($A101="",$Q101=""),"",IF(OR($Q101="Won",$Q101="Lost"),IF($H101="","Add decision date","Closed"),IF($G101="","Set follow-up",IF($G101&lt;TODAY(),"Overdue",IF($G101=TODAY(),"Due today","Scheduled")))))</f>
        <v/>
      </c>
    </row>
    <row r="102">
      <c r="A102" s="16" t="n"/>
      <c r="B102" s="16" t="n"/>
      <c r="C102" s="16" t="n"/>
      <c r="D102" s="17" t="n"/>
      <c r="E102" s="16" t="n"/>
      <c r="F102" s="18" t="n"/>
      <c r="G102" s="18" t="n"/>
      <c r="H102" s="18" t="n"/>
      <c r="I102" s="19" t="n"/>
      <c r="J102" s="20" t="n"/>
      <c r="K102" s="20" t="n"/>
      <c r="L102" s="20" t="n"/>
      <c r="M102" s="15">
        <f>IF($E102="","",IFERROR(VLOOKUP($E102,Assumptions!$A$5:$C$10,2,FALSE),""))</f>
        <v/>
      </c>
      <c r="N102" s="24">
        <f>IF($E102="","",IFERROR(VLOOKUP($E102,Assumptions!$A$5:$C$10,3,FALSE),""))</f>
        <v/>
      </c>
      <c r="O102" s="15">
        <f>IF(COUNTA($I102:$L102)=0,"",IFERROR(IF($I102="",0,$I102*$M102)+SUM($J102:$L102),""))</f>
        <v/>
      </c>
      <c r="P102" s="15">
        <f>IF($O102="","",IFERROR($O102*(1+$N102),""))</f>
        <v/>
      </c>
      <c r="Q102" s="22" t="n"/>
      <c r="R102" s="24">
        <f>IF($Q102="","",IFERROR(VLOOKUP($Q102,Assumptions!$E$5:$F$11,2,FALSE),""))</f>
        <v/>
      </c>
      <c r="S102" s="15">
        <f>IF(OR($P102="",$R102=""),"",IFERROR($P102*$R102,""))</f>
        <v/>
      </c>
      <c r="T102" s="16" t="n"/>
      <c r="U102" s="16" t="n"/>
      <c r="V102" s="14">
        <f>IF($F102="","",IFERROR(IF($H102&lt;&gt;"",$H102-$F102,TODAY()-$F102),""))</f>
        <v/>
      </c>
      <c r="W102" s="25">
        <f>IF(OR($A102="",$Q102=""),"",IF(OR($Q102="Won",$Q102="Lost"),IF($H102="","Add decision date","Closed"),IF($G102="","Set follow-up",IF($G102&lt;TODAY(),"Overdue",IF($G102=TODAY(),"Due today","Scheduled")))))</f>
        <v/>
      </c>
    </row>
    <row r="103">
      <c r="A103" s="16" t="n"/>
      <c r="B103" s="16" t="n"/>
      <c r="C103" s="16" t="n"/>
      <c r="D103" s="17" t="n"/>
      <c r="E103" s="16" t="n"/>
      <c r="F103" s="18" t="n"/>
      <c r="G103" s="18" t="n"/>
      <c r="H103" s="18" t="n"/>
      <c r="I103" s="19" t="n"/>
      <c r="J103" s="20" t="n"/>
      <c r="K103" s="20" t="n"/>
      <c r="L103" s="20" t="n"/>
      <c r="M103" s="12">
        <f>IF($E103="","",IFERROR(VLOOKUP($E103,Assumptions!$A$5:$C$10,2,FALSE),""))</f>
        <v/>
      </c>
      <c r="N103" s="21">
        <f>IF($E103="","",IFERROR(VLOOKUP($E103,Assumptions!$A$5:$C$10,3,FALSE),""))</f>
        <v/>
      </c>
      <c r="O103" s="12">
        <f>IF(COUNTA($I103:$L103)=0,"",IFERROR(IF($I103="",0,$I103*$M103)+SUM($J103:$L103),""))</f>
        <v/>
      </c>
      <c r="P103" s="12">
        <f>IF($O103="","",IFERROR($O103*(1+$N103),""))</f>
        <v/>
      </c>
      <c r="Q103" s="22" t="n"/>
      <c r="R103" s="21">
        <f>IF($Q103="","",IFERROR(VLOOKUP($Q103,Assumptions!$E$5:$F$11,2,FALSE),""))</f>
        <v/>
      </c>
      <c r="S103" s="12">
        <f>IF(OR($P103="",$R103=""),"",IFERROR($P103*$R103,""))</f>
        <v/>
      </c>
      <c r="T103" s="16" t="n"/>
      <c r="U103" s="16" t="n"/>
      <c r="V103" s="11">
        <f>IF($F103="","",IFERROR(IF($H103&lt;&gt;"",$H103-$F103,TODAY()-$F103),""))</f>
        <v/>
      </c>
      <c r="W103" s="23">
        <f>IF(OR($A103="",$Q103=""),"",IF(OR($Q103="Won",$Q103="Lost"),IF($H103="","Add decision date","Closed"),IF($G103="","Set follow-up",IF($G103&lt;TODAY(),"Overdue",IF($G103=TODAY(),"Due today","Scheduled")))))</f>
        <v/>
      </c>
    </row>
    <row r="104">
      <c r="A104" s="16" t="n"/>
      <c r="B104" s="16" t="n"/>
      <c r="C104" s="16" t="n"/>
      <c r="D104" s="17" t="n"/>
      <c r="E104" s="16" t="n"/>
      <c r="F104" s="18" t="n"/>
      <c r="G104" s="18" t="n"/>
      <c r="H104" s="18" t="n"/>
      <c r="I104" s="19" t="n"/>
      <c r="J104" s="20" t="n"/>
      <c r="K104" s="20" t="n"/>
      <c r="L104" s="20" t="n"/>
      <c r="M104" s="15">
        <f>IF($E104="","",IFERROR(VLOOKUP($E104,Assumptions!$A$5:$C$10,2,FALSE),""))</f>
        <v/>
      </c>
      <c r="N104" s="24">
        <f>IF($E104="","",IFERROR(VLOOKUP($E104,Assumptions!$A$5:$C$10,3,FALSE),""))</f>
        <v/>
      </c>
      <c r="O104" s="15">
        <f>IF(COUNTA($I104:$L104)=0,"",IFERROR(IF($I104="",0,$I104*$M104)+SUM($J104:$L104),""))</f>
        <v/>
      </c>
      <c r="P104" s="15">
        <f>IF($O104="","",IFERROR($O104*(1+$N104),""))</f>
        <v/>
      </c>
      <c r="Q104" s="22" t="n"/>
      <c r="R104" s="24">
        <f>IF($Q104="","",IFERROR(VLOOKUP($Q104,Assumptions!$E$5:$F$11,2,FALSE),""))</f>
        <v/>
      </c>
      <c r="S104" s="15">
        <f>IF(OR($P104="",$R104=""),"",IFERROR($P104*$R104,""))</f>
        <v/>
      </c>
      <c r="T104" s="16" t="n"/>
      <c r="U104" s="16" t="n"/>
      <c r="V104" s="14">
        <f>IF($F104="","",IFERROR(IF($H104&lt;&gt;"",$H104-$F104,TODAY()-$F104),""))</f>
        <v/>
      </c>
      <c r="W104" s="25">
        <f>IF(OR($A104="",$Q104=""),"",IF(OR($Q104="Won",$Q104="Lost"),IF($H104="","Add decision date","Closed"),IF($G104="","Set follow-up",IF($G104&lt;TODAY(),"Overdue",IF($G104=TODAY(),"Due today","Scheduled")))))</f>
        <v/>
      </c>
    </row>
  </sheetData>
  <autoFilter ref="A4:W104"/>
  <mergeCells count="1">
    <mergeCell ref="A1:W1"/>
  </mergeCells>
  <conditionalFormatting sqref="A5:A104">
    <cfRule type="expression" priority="1" dxfId="0">
      <formula>AND($A5&lt;&gt;"",COUNTIF($A$5:$A$104,$A5)&gt;1)</formula>
    </cfRule>
  </conditionalFormatting>
  <conditionalFormatting sqref="F5:H104">
    <cfRule type="expression" priority="2" dxfId="0">
      <formula>AND($F5&lt;&gt;"",$G5&lt;&gt;"",$G5&lt;$F5)</formula>
    </cfRule>
  </conditionalFormatting>
  <conditionalFormatting sqref="H5:H104">
    <cfRule type="expression" priority="3" dxfId="0">
      <formula>AND($F5&lt;&gt;"",$H5&lt;&gt;"",$H5&lt;$F5)</formula>
    </cfRule>
  </conditionalFormatting>
  <conditionalFormatting sqref="Q5:Q104">
    <cfRule type="expression" priority="4" dxfId="1">
      <formula>$Q5="Won"</formula>
    </cfRule>
    <cfRule type="expression" priority="5" dxfId="0">
      <formula>$Q5="Lost"</formula>
    </cfRule>
    <cfRule type="expression" priority="6" dxfId="2">
      <formula>$Q5="On Hold"</formula>
    </cfRule>
  </conditionalFormatting>
  <conditionalFormatting sqref="U5:U104">
    <cfRule type="expression" priority="7" dxfId="0">
      <formula>AND(OR($Q5="Won",$Q5="Lost"),$U5="")</formula>
    </cfRule>
  </conditionalFormatting>
  <conditionalFormatting sqref="W5:W104">
    <cfRule type="expression" priority="8" dxfId="0">
      <formula>$W5="Overdue"</formula>
    </cfRule>
    <cfRule type="expression" priority="9" dxfId="2">
      <formula>OR($W5="Due today",$W5="Set follow-up",$W5="Add decision date")</formula>
    </cfRule>
    <cfRule type="expression" priority="10" dxfId="1">
      <formula>$W5="Closed"</formula>
    </cfRule>
  </conditionalFormatting>
  <dataValidations count="8">
    <dataValidation sqref="E5:E104" showDropDown="0" showInputMessage="1" showErrorMessage="1" allowBlank="0" errorTitle="Service not listed" error="Choose a service from the list or update the Assumptions sheet." promptTitle="Choose a service" prompt="Select a service from the editable Assumptions list." type="list">
      <formula1>INDIRECT("Assumptions!$A$5:$A$10")</formula1>
    </dataValidation>
    <dataValidation sqref="Q5:Q104" showDropDown="0" showInputMessage="1" showErrorMessage="1" allowBlank="0" errorTitle="Status not listed" error="Choose one of the available proposal statuses." promptTitle="Choose a status" prompt="Select the current proposal stage." type="list">
      <formula1>INDIRECT("Assumptions!$E$5:$E$11")</formula1>
    </dataValidation>
    <dataValidation sqref="T5:T104" showDropDown="0" showInputMessage="1" showErrorMessage="1" allowBlank="0" errorTitle="Owner not listed" error="Choose a sales owner from the Assumptions sheet." promptTitle="Choose a sales owner" prompt="Select the fictional team member responsible for follow-up." type="list">
      <formula1>INDIRECT("Assumptions!$H$5:$H$8")</formula1>
    </dataValidation>
    <dataValidation sqref="U5:U104" showDropDown="0" showInputMessage="1" showErrorMessage="1" allowBlank="0" errorTitle="Reason not listed" error="Choose a reason from the Assumptions sheet or leave it blank." promptTitle="Choose an outcome reason" prompt="Use this field for won or lost proposals when known." type="list">
      <formula1>INDIRECT("Assumptions!$J$5:$J$10")</formula1>
    </dataValidation>
    <dataValidation sqref="F5:H104" showDropDown="0" showInputMessage="0" showErrorMessage="1" allowBlank="0" errorTitle="Check the date" error="Enter a valid date within the prepared planning range." type="date" operator="between">
      <formula1>DATE(2016,1,1)</formula1>
      <formula2>DATE(2031,9,10)</formula2>
    </dataValidation>
    <dataValidation sqref="D5:D104" showDropDown="0" showInputMessage="0" showErrorMessage="1" allowBlank="0" errorTitle="Check property size" error="Enter a whole number from 0 to 100,000,000 square feet." type="whole" operator="between">
      <formula1>0</formula1>
      <formula2>100000000</formula2>
    </dataValidation>
    <dataValidation sqref="I5:I104" showDropDown="0" showInputMessage="0" showErrorMessage="1" allowBlank="0" errorTitle="Check labor hours" error="Enter labor hours from 0 to 10,000." type="decimal" operator="between">
      <formula1>0</formula1>
      <formula2>10000</formula2>
    </dataValidation>
    <dataValidation sqref="J5:L104" showDropDown="0" showInputMessage="0" showErrorMessage="1" allowBlank="0" errorTitle="Check estimated cost" error="Enter an estimated cost from $0 to $10,000,000.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/>
  </sheetPr>
  <dimension ref="A1:J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3" customWidth="1" min="3" max="3"/>
    <col width="3" customWidth="1" min="4" max="4"/>
    <col width="17" customWidth="1" min="5" max="5"/>
    <col width="15" customWidth="1" min="6" max="6"/>
    <col width="3" customWidth="1" min="7" max="7"/>
    <col width="27" customWidth="1" min="8" max="8"/>
    <col width="3" customWidth="1" min="9" max="9"/>
    <col width="30" customWidth="1" min="10" max="10"/>
  </cols>
  <sheetData>
    <row r="1" ht="28" customHeight="1">
      <c r="A1" s="1" t="inlineStr">
        <is>
          <t>Proposal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32" customHeight="1">
      <c r="A2" s="4" t="inlineStr">
        <is>
          <t>Yellow cells are editable planning inputs. Rates, markups, and probabilities are business assumptions and do not guarantee pricing or outcomes.</t>
        </is>
      </c>
    </row>
    <row r="3"/>
    <row r="4" ht="36" customHeight="1">
      <c r="A4" s="9" t="inlineStr">
        <is>
          <t>Service</t>
        </is>
      </c>
      <c r="B4" s="9" t="inlineStr">
        <is>
          <t>Labor Rate ($/hour)</t>
        </is>
      </c>
      <c r="C4" s="9" t="inlineStr">
        <is>
          <t>Markup</t>
        </is>
      </c>
      <c r="E4" s="9" t="inlineStr">
        <is>
          <t>Status</t>
        </is>
      </c>
      <c r="F4" s="9" t="inlineStr">
        <is>
          <t>Probability</t>
        </is>
      </c>
      <c r="H4" s="9" t="inlineStr">
        <is>
          <t>Sales Owner</t>
        </is>
      </c>
      <c r="J4" s="9" t="inlineStr">
        <is>
          <t>Outcome Reason</t>
        </is>
      </c>
    </row>
    <row r="5">
      <c r="A5" s="16" t="inlineStr">
        <is>
          <t>Landscape Design</t>
        </is>
      </c>
      <c r="B5" s="26" t="n">
        <v>68</v>
      </c>
      <c r="C5" s="27" t="n">
        <v>0.25</v>
      </c>
      <c r="E5" s="10" t="inlineStr">
        <is>
          <t>Draft</t>
        </is>
      </c>
      <c r="F5" s="27" t="n">
        <v>0.1</v>
      </c>
      <c r="H5" s="16" t="inlineStr">
        <is>
          <t>Avery Reed (Fictional)</t>
        </is>
      </c>
      <c r="J5" s="16" t="inlineStr">
        <is>
          <t>Selected scope and schedule</t>
        </is>
      </c>
    </row>
    <row r="6">
      <c r="A6" s="16" t="inlineStr">
        <is>
          <t>Landscape Installation</t>
        </is>
      </c>
      <c r="B6" s="26" t="n">
        <v>64</v>
      </c>
      <c r="C6" s="27" t="n">
        <v>0.3</v>
      </c>
      <c r="E6" s="13" t="inlineStr">
        <is>
          <t>Sent</t>
        </is>
      </c>
      <c r="F6" s="27" t="n">
        <v>0.25</v>
      </c>
      <c r="H6" s="16" t="inlineStr">
        <is>
          <t>Morgan Vale (Fictional)</t>
        </is>
      </c>
      <c r="J6" s="16" t="inlineStr">
        <is>
          <t>Budget changed</t>
        </is>
      </c>
    </row>
    <row r="7">
      <c r="A7" s="16" t="inlineStr">
        <is>
          <t>Mulch &amp; Bed Refresh</t>
        </is>
      </c>
      <c r="B7" s="26" t="n">
        <v>58</v>
      </c>
      <c r="C7" s="27" t="n">
        <v>0.28</v>
      </c>
      <c r="E7" s="10" t="inlineStr">
        <is>
          <t>Follow-Up</t>
        </is>
      </c>
      <c r="F7" s="27" t="n">
        <v>0.45</v>
      </c>
      <c r="H7" s="16" t="inlineStr">
        <is>
          <t>Jordan Pine (Fictional)</t>
        </is>
      </c>
      <c r="J7" s="16" t="inlineStr">
        <is>
          <t>Timing postponed</t>
        </is>
      </c>
    </row>
    <row r="8">
      <c r="A8" s="16" t="inlineStr">
        <is>
          <t>Irrigation Repair</t>
        </is>
      </c>
      <c r="B8" s="26" t="n">
        <v>72</v>
      </c>
      <c r="C8" s="27" t="n">
        <v>0.25</v>
      </c>
      <c r="E8" s="13" t="inlineStr">
        <is>
          <t>Verbal Yes</t>
        </is>
      </c>
      <c r="F8" s="27" t="n">
        <v>0.8</v>
      </c>
      <c r="H8" s="16" t="inlineStr">
        <is>
          <t>Taylor Brook (Fictional)</t>
        </is>
      </c>
      <c r="J8" s="16" t="inlineStr">
        <is>
          <t>Chose another provider</t>
        </is>
      </c>
    </row>
    <row r="9">
      <c r="A9" s="16" t="inlineStr">
        <is>
          <t>Seasonal Cleanup</t>
        </is>
      </c>
      <c r="B9" s="26" t="n">
        <v>55</v>
      </c>
      <c r="C9" s="27" t="n">
        <v>0.22</v>
      </c>
      <c r="E9" s="10" t="inlineStr">
        <is>
          <t>On Hold</t>
        </is>
      </c>
      <c r="F9" s="27" t="n">
        <v>0.2</v>
      </c>
      <c r="J9" s="16" t="inlineStr">
        <is>
          <t>Scope changed</t>
        </is>
      </c>
    </row>
    <row r="10">
      <c r="A10" s="16" t="inlineStr">
        <is>
          <t>Hardscape Installation</t>
        </is>
      </c>
      <c r="B10" s="26" t="n">
        <v>70</v>
      </c>
      <c r="C10" s="27" t="n">
        <v>0.35</v>
      </c>
      <c r="E10" s="13" t="inlineStr">
        <is>
          <t>Won</t>
        </is>
      </c>
      <c r="F10" s="27" t="n">
        <v>1</v>
      </c>
      <c r="J10" s="16" t="inlineStr">
        <is>
          <t>No decision shared</t>
        </is>
      </c>
    </row>
    <row r="11">
      <c r="E11" s="10" t="inlineStr">
        <is>
          <t>Lost</t>
        </is>
      </c>
      <c r="F11" s="27" t="n">
        <v>0</v>
      </c>
    </row>
    <row r="12"/>
    <row r="13">
      <c r="A13" s="28" t="inlineStr">
        <is>
          <t>Use Notes</t>
        </is>
      </c>
      <c r="B13" s="28" t="n"/>
      <c r="C13" s="28" t="n"/>
    </row>
    <row r="14" ht="30" customHeight="1">
      <c r="A14" s="4" t="inlineStr">
        <is>
          <t>Rates and markups are editable planning inputs, not guaranteed pricing.</t>
        </is>
      </c>
    </row>
    <row r="15" ht="30" customHeight="1">
      <c r="A15" s="4" t="inlineStr">
        <is>
          <t>Probabilities are editable sales estimates, not promised outcomes.</t>
        </is>
      </c>
    </row>
    <row r="16" ht="30" customHeight="1">
      <c r="A16" s="4" t="inlineStr">
        <is>
          <t>Keep the status labels unchanged because summary formulas use them.</t>
        </is>
      </c>
    </row>
  </sheetData>
  <mergeCells count="1">
    <mergeCell ref="A1:J1"/>
  </mergeCells>
  <dataValidations count="3">
    <dataValidation sqref="B5:B10" showDropDown="0" showInputMessage="0" showErrorMessage="1" allowBlank="0" errorTitle="Check labor rate" error="Enter a labor rate from $0 to $1,000 per hour." type="decimal" operator="between">
      <formula1>0</formula1>
      <formula2>1000</formula2>
    </dataValidation>
    <dataValidation sqref="C5:C10" showDropDown="0" showInputMessage="0" showErrorMessage="1" allowBlank="0" errorTitle="Check markup" error="Enter a markup from 0% to 500%." type="decimal" operator="between">
      <formula1>0</formula1>
      <formula2>5</formula2>
    </dataValidation>
    <dataValidation sqref="F5:F11" showDropDown="0" showInputMessage="0" showErrorMessage="1" allowBlank="0" errorTitle="Check probability" error="Enter a probability from 0% to 100%." type="decimal" operator="between">
      <formula1>0</formula1>
      <formula2>1</formula2>
    </dataValidation>
  </dataValidation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2026-09-11T01:37:41Z</dcterms:created>
  <dcterms:modified xmlns:dcterms="http://purl.org/dc/terms/" xmlns:xsi="http://www.w3.org/2001/XMLSchema-instance" xsi:type="dcterms:W3CDTF">2026-09-11T01:37:42+00:00Z</dcterms:modified>
</cp:coreProperties>
</file>