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Work Records" sheetId="2" state="visible" r:id="rId2"/>
    <sheet xmlns:r="http://schemas.openxmlformats.org/officeDocument/2006/relationships" name="Payments" sheetId="3" state="visible" r:id="rId3"/>
    <sheet xmlns:r="http://schemas.openxmlformats.org/officeDocument/2006/relationships" name="Subcontractors" sheetId="4" state="visible" r:id="rId4"/>
    <sheet xmlns:r="http://schemas.openxmlformats.org/officeDocument/2006/relationships" name="Assumptions" sheetId="5" state="visible" r:id="rId5"/>
  </sheets>
  <definedNames>
    <definedName name="_xlnm._FilterDatabase" localSheetId="1" hidden="1">'Work Records'!$A$3:$Y$103</definedName>
    <definedName name="_xlnm._FilterDatabase" localSheetId="2" hidden="1">'Payments'!$A$3:$J$103</definedName>
    <definedName name="_xlnm._FilterDatabase" localSheetId="3" hidden="1">'Subcontractors'!$A$3:$F$103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4B6258"/>
      <sz val="9"/>
    </font>
    <font>
      <name val="Aptos"/>
      <b val="1"/>
      <color rgb="0017261F"/>
      <sz val="10"/>
    </font>
    <font>
      <name val="Aptos"/>
      <color rgb="0017261F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FFFFF"/>
      </patternFill>
    </fill>
    <fill>
      <patternFill patternType="solid">
        <fgColor rgb="00F2F7F1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6" fontId="4" fillId="6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337A4E"/>
        </patternFill>
      </fill>
    </dxf>
    <dxf>
      <font>
        <name val="Aptos"/>
        <b val="1"/>
        <color rgb="0017261F"/>
        <sz val="10"/>
      </font>
      <fill>
        <patternFill patternType="solid">
          <fgColor rgb="00D7A9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Balance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'Summary'!C9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'Summary'!$A$10:$A$15</f>
            </numRef>
          </cat>
          <val>
            <numRef>
              <f>'Summary'!$C$10:$C$15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8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  <col width="24" customWidth="1" min="4" max="4"/>
    <col width="17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Landscaping Subcontractor Payment Tracker</t>
        </is>
      </c>
      <c r="B1" s="36" t="n"/>
      <c r="C1" s="36" t="n"/>
      <c r="D1" s="36" t="n"/>
      <c r="E1" s="36" t="n"/>
      <c r="F1" s="36" t="n"/>
      <c r="G1" s="36" t="n"/>
      <c r="H1" s="37" t="n"/>
    </row>
    <row r="2" ht="20" customHeight="1">
      <c r="A2" s="3" t="inlineStr">
        <is>
          <t>Calculated from entered records; all sample companies, properties, and transactions are fictional.</t>
        </is>
      </c>
    </row>
    <row r="3">
      <c r="A3" s="4" t="inlineStr">
        <is>
          <t>As of Date</t>
        </is>
      </c>
      <c r="B3" s="5">
        <f>TODAY()</f>
        <v/>
      </c>
      <c r="D3" s="4" t="inlineStr">
        <is>
          <t>Retainage Outstanding</t>
        </is>
      </c>
      <c r="E3" s="6">
        <f>IFERROR(MAX(SUM('Work Records'!$N$4:$N$103)-SUM('Work Records'!$O$4:$O$103),0),0)</f>
        <v/>
      </c>
    </row>
    <row r="4">
      <c r="A4" s="4" t="inlineStr">
        <is>
          <t>Approved Gross</t>
        </is>
      </c>
      <c r="B4" s="6">
        <f>IFERROR(SUMIF('Work Records'!$G$4:$G$103,"&lt;&gt;",'Work Records'!$K$4:$K$103),0)</f>
        <v/>
      </c>
      <c r="D4" s="4" t="inlineStr">
        <is>
          <t>Past Due Balance</t>
        </is>
      </c>
      <c r="E4" s="6">
        <f>IFERROR(SUMIF('Work Records'!$W$4:$W$103,"Past Due",'Work Records'!$V$4:$V$103),0)</f>
        <v/>
      </c>
    </row>
    <row r="5">
      <c r="A5" s="4" t="inlineStr">
        <is>
          <t>Current Payable</t>
        </is>
      </c>
      <c r="B5" s="6">
        <f>IFERROR(SUM('Work Records'!$P$4:$P$103),0)</f>
        <v/>
      </c>
      <c r="D5" s="4" t="inlineStr">
        <is>
          <t>Work Items</t>
        </is>
      </c>
      <c r="E5" s="7">
        <f>COUNTIF('Work Records'!$A$4:$A$103,"?*")</f>
        <v/>
      </c>
    </row>
    <row r="6">
      <c r="A6" s="4" t="inlineStr">
        <is>
          <t>Posted Payments</t>
        </is>
      </c>
      <c r="B6" s="6">
        <f>IFERROR(SUMIF(Payments!$H$4:$H$103,"Posted",Payments!$G$4:$G$103),0)</f>
        <v/>
      </c>
      <c r="D6" s="4" t="inlineStr">
        <is>
          <t>Items Needing Review</t>
        </is>
      </c>
      <c r="E6" s="7">
        <f>COUNTIF('Work Records'!$Y$4:$Y$103,"?*")+COUNTIF(Payments!$J$4:$J$103,"?*")</f>
        <v/>
      </c>
    </row>
    <row r="7">
      <c r="A7" s="4" t="inlineStr">
        <is>
          <t>Open Balance</t>
        </is>
      </c>
      <c r="B7" s="6">
        <f>IFERROR(SUM('Work Records'!$V$4:$V$103),0)</f>
        <v/>
      </c>
      <c r="D7" s="4" t="inlineStr">
        <is>
          <t>Planned Payments</t>
        </is>
      </c>
      <c r="E7" s="6">
        <f>IFERROR(SUMIF(Payments!$H$4:$H$103,"Planned",Payments!$G$4:$G$103),0)</f>
        <v/>
      </c>
    </row>
    <row r="8"/>
    <row r="9" ht="30" customHeight="1">
      <c r="A9" s="8" t="inlineStr">
        <is>
          <t>Status</t>
        </is>
      </c>
      <c r="B9" s="8" t="inlineStr">
        <is>
          <t>Items</t>
        </is>
      </c>
      <c r="C9" s="8" t="inlineStr">
        <is>
          <t>Open Balance</t>
        </is>
      </c>
    </row>
    <row r="10">
      <c r="A10" s="9" t="inlineStr">
        <is>
          <t>Pending Approval</t>
        </is>
      </c>
      <c r="B10" s="10">
        <f>COUNTIF('Work Records'!$W$4:$W$103,A10)</f>
        <v/>
      </c>
      <c r="C10" s="11">
        <f>IFERROR(SUMIF('Work Records'!$W$4:$W$103,A10,'Work Records'!$V$4:$V$103),0)</f>
        <v/>
      </c>
    </row>
    <row r="11">
      <c r="A11" s="12" t="inlineStr">
        <is>
          <t>Awaiting Invoice</t>
        </is>
      </c>
      <c r="B11" s="13">
        <f>COUNTIF('Work Records'!$W$4:$W$103,A11)</f>
        <v/>
      </c>
      <c r="C11" s="14">
        <f>IFERROR(SUMIF('Work Records'!$W$4:$W$103,A11,'Work Records'!$V$4:$V$103),0)</f>
        <v/>
      </c>
    </row>
    <row r="12">
      <c r="A12" s="9" t="inlineStr">
        <is>
          <t>Approved / Unpaid</t>
        </is>
      </c>
      <c r="B12" s="10">
        <f>COUNTIF('Work Records'!$W$4:$W$103,A12)</f>
        <v/>
      </c>
      <c r="C12" s="11">
        <f>IFERROR(SUMIF('Work Records'!$W$4:$W$103,A12,'Work Records'!$V$4:$V$103),0)</f>
        <v/>
      </c>
    </row>
    <row r="13">
      <c r="A13" s="12" t="inlineStr">
        <is>
          <t>Partially Paid</t>
        </is>
      </c>
      <c r="B13" s="13">
        <f>COUNTIF('Work Records'!$W$4:$W$103,A13)</f>
        <v/>
      </c>
      <c r="C13" s="14">
        <f>IFERROR(SUMIF('Work Records'!$W$4:$W$103,A13,'Work Records'!$V$4:$V$103),0)</f>
        <v/>
      </c>
    </row>
    <row r="14">
      <c r="A14" s="9" t="inlineStr">
        <is>
          <t>Past Due</t>
        </is>
      </c>
      <c r="B14" s="10">
        <f>COUNTIF('Work Records'!$W$4:$W$103,A14)</f>
        <v/>
      </c>
      <c r="C14" s="11">
        <f>IFERROR(SUMIF('Work Records'!$W$4:$W$103,A14,'Work Records'!$V$4:$V$103),0)</f>
        <v/>
      </c>
    </row>
    <row r="15">
      <c r="A15" s="12" t="inlineStr">
        <is>
          <t>Paid</t>
        </is>
      </c>
      <c r="B15" s="13">
        <f>COUNTIF('Work Records'!$W$4:$W$103,A15)</f>
        <v/>
      </c>
      <c r="C15" s="14">
        <f>IFERROR(SUMIF('Work Records'!$W$4:$W$103,A15,'Work Records'!$V$4:$V$103),0)</f>
        <v/>
      </c>
    </row>
  </sheetData>
  <mergeCells count="1">
    <mergeCell ref="A1:H1"/>
  </mergeCells>
  <conditionalFormatting sqref="E4">
    <cfRule type="expression" priority="1" dxfId="0">
      <formula>E4&gt;0</formula>
    </cfRule>
  </conditionalFormatting>
  <conditionalFormatting sqref="E6">
    <cfRule type="expression" priority="2" dxfId="0">
      <formula>E6&gt;0</formula>
    </cfRule>
  </conditionalFormatting>
  <conditionalFormatting sqref="A10:C15">
    <cfRule type="expression" priority="3" dxfId="0">
      <formula>$A10="Past Due"</formula>
    </cfRule>
    <cfRule type="expression" priority="4" dxfId="1">
      <formula>$A10="Paid"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31" customWidth="1" min="3" max="3"/>
    <col width="30" customWidth="1" min="4" max="4"/>
    <col width="21" customWidth="1" min="5" max="5"/>
    <col width="13" customWidth="1" min="6" max="6"/>
    <col width="13" customWidth="1" min="7" max="7"/>
    <col width="11" customWidth="1" min="8" max="8"/>
    <col width="15" customWidth="1" min="9" max="9"/>
    <col width="13" customWidth="1" min="10" max="10"/>
    <col width="15" customWidth="1" min="11" max="11"/>
    <col width="18" customWidth="1" min="12" max="12"/>
    <col width="18" customWidth="1" min="13" max="13"/>
    <col width="16" customWidth="1" min="14" max="14"/>
    <col width="18" customWidth="1" min="15" max="15"/>
    <col width="16" customWidth="1" min="16" max="16"/>
    <col width="17" customWidth="1" min="17" max="17"/>
    <col width="13" customWidth="1" min="18" max="18"/>
    <col width="12" customWidth="1" min="19" max="19"/>
    <col width="13" customWidth="1" min="20" max="20"/>
    <col width="16" customWidth="1" min="21" max="21"/>
    <col width="15" customWidth="1" min="22" max="22"/>
    <col width="20" customWidth="1" min="23" max="23"/>
    <col width="28" customWidth="1" min="24" max="24"/>
    <col width="28" customWidth="1" min="25" max="25"/>
  </cols>
  <sheetData>
    <row r="1" ht="28" customHeight="1">
      <c r="A1" s="1" t="inlineStr">
        <is>
          <t>Approved Work and Invoice Records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6" t="n"/>
      <c r="Q1" s="36" t="n"/>
      <c r="R1" s="36" t="n"/>
      <c r="S1" s="36" t="n"/>
      <c r="T1" s="36" t="n"/>
      <c r="U1" s="36" t="n"/>
      <c r="V1" s="36" t="n"/>
      <c r="W1" s="36" t="n"/>
      <c r="X1" s="36" t="n"/>
      <c r="Y1" s="37" t="n"/>
    </row>
    <row r="2" ht="20" customHeight="1">
      <c r="A2" s="3" t="inlineStr">
        <is>
          <t>Yellow cells are editable. Calculated cells use the entered work, contractor terms, invoices, retainage, and payment records.</t>
        </is>
      </c>
    </row>
    <row r="3" ht="30" customHeight="1">
      <c r="A3" s="15" t="inlineStr">
        <is>
          <t>Work ID</t>
        </is>
      </c>
      <c r="B3" s="15" t="inlineStr">
        <is>
          <t>Subcontractor ID</t>
        </is>
      </c>
      <c r="C3" s="15" t="inlineStr">
        <is>
          <t>Subcontractor Name</t>
        </is>
      </c>
      <c r="D3" s="15" t="inlineStr">
        <is>
          <t>Property / Job</t>
        </is>
      </c>
      <c r="E3" s="15" t="inlineStr">
        <is>
          <t>Service</t>
        </is>
      </c>
      <c r="F3" s="15" t="inlineStr">
        <is>
          <t>Work Date</t>
        </is>
      </c>
      <c r="G3" s="15" t="inlineStr">
        <is>
          <t>Approval Date</t>
        </is>
      </c>
      <c r="H3" s="15" t="inlineStr">
        <is>
          <t>Quantity</t>
        </is>
      </c>
      <c r="I3" s="15" t="inlineStr">
        <is>
          <t>Unit</t>
        </is>
      </c>
      <c r="J3" s="15" t="inlineStr">
        <is>
          <t>Unit Rate</t>
        </is>
      </c>
      <c r="K3" s="15" t="inlineStr">
        <is>
          <t>Gross Amount</t>
        </is>
      </c>
      <c r="L3" s="15" t="inlineStr">
        <is>
          <t>Retainage Override %</t>
        </is>
      </c>
      <c r="M3" s="15" t="inlineStr">
        <is>
          <t>Applied Retainage %</t>
        </is>
      </c>
      <c r="N3" s="15" t="inlineStr">
        <is>
          <t>Retainage Held</t>
        </is>
      </c>
      <c r="O3" s="15" t="inlineStr">
        <is>
          <t>Retainage Released</t>
        </is>
      </c>
      <c r="P3" s="15" t="inlineStr">
        <is>
          <t>Current Payable</t>
        </is>
      </c>
      <c r="Q3" s="15" t="inlineStr">
        <is>
          <t>Invoice Number</t>
        </is>
      </c>
      <c r="R3" s="15" t="inlineStr">
        <is>
          <t>Invoice Date</t>
        </is>
      </c>
      <c r="S3" s="15" t="inlineStr">
        <is>
          <t>Terms Days</t>
        </is>
      </c>
      <c r="T3" s="15" t="inlineStr">
        <is>
          <t>Due Date</t>
        </is>
      </c>
      <c r="U3" s="15" t="inlineStr">
        <is>
          <t>Payments Posted</t>
        </is>
      </c>
      <c r="V3" s="15" t="inlineStr">
        <is>
          <t>Balance Due</t>
        </is>
      </c>
      <c r="W3" s="15" t="inlineStr">
        <is>
          <t>Status</t>
        </is>
      </c>
      <c r="X3" s="15" t="inlineStr">
        <is>
          <t>Crew / Equipment</t>
        </is>
      </c>
      <c r="Y3" s="15" t="inlineStr">
        <is>
          <t>Review Alert</t>
        </is>
      </c>
    </row>
    <row r="4">
      <c r="A4" s="16" t="inlineStr">
        <is>
          <t>W-001</t>
        </is>
      </c>
      <c r="B4" s="16" t="inlineStr">
        <is>
          <t>SC-001</t>
        </is>
      </c>
      <c r="C4" s="17">
        <f>IF(A4="","",IFERROR(VLOOKUP(B4,Subcontractors!$A$4:$B$103,2,FALSE),""))</f>
        <v/>
      </c>
      <c r="D4" s="18" t="inlineStr">
        <is>
          <t>Fictional Cedar Arc Offices</t>
        </is>
      </c>
      <c r="E4" s="18" t="inlineStr">
        <is>
          <t>Routine Mowing</t>
        </is>
      </c>
      <c r="F4" s="19" t="n">
        <v>46215</v>
      </c>
      <c r="G4" s="19" t="n">
        <v>46217</v>
      </c>
      <c r="H4" s="20" t="n">
        <v>60</v>
      </c>
      <c r="I4" s="16" t="inlineStr">
        <is>
          <t>Hours</t>
        </is>
      </c>
      <c r="J4" s="21" t="n">
        <v>45</v>
      </c>
      <c r="K4" s="22">
        <f>IF(A4="","",IF(OR(H4="",J4=""),"",IFERROR(H4*J4,"")))</f>
        <v/>
      </c>
      <c r="L4" s="38" t="n"/>
      <c r="M4" s="39">
        <f>IF(A4="","",IF(L4&lt;&gt;"",L4,IFERROR(VLOOKUP(B4,Subcontractors!$A$4:$D$103,4,FALSE),"")))</f>
        <v/>
      </c>
      <c r="N4" s="22">
        <f>IF(OR(A4="",G4="",K4="",M4=""),"",IFERROR(K4*M4,""))</f>
        <v/>
      </c>
      <c r="O4" s="21" t="n">
        <v>0</v>
      </c>
      <c r="P4" s="22">
        <f>IF(OR(A4="",G4="",K4="",N4=""),"",IFERROR(K4-N4+IF(O4="",0,O4),""))</f>
        <v/>
      </c>
      <c r="Q4" s="16" t="inlineStr">
        <is>
          <t>INV-F001</t>
        </is>
      </c>
      <c r="R4" s="19" t="n">
        <v>46225</v>
      </c>
      <c r="S4" s="25">
        <f>IF(A4="","",IFERROR(VLOOKUP(B4,Subcontractors!$A$4:$E$103,5,FALSE),""))</f>
        <v/>
      </c>
      <c r="T4" s="26">
        <f>IF(OR(A4="",R4="",S4=""),"",IFERROR(R4+S4,""))</f>
        <v/>
      </c>
      <c r="U4" s="22">
        <f>IF(A4="","",IFERROR(SUMIFS(Payments!$G$4:$G$103,Payments!$C$4:$C$103,A4,Payments!$H$4:$H$103,"Posted"),0))</f>
        <v/>
      </c>
      <c r="V4" s="22">
        <f>IF(OR(A4="",P4=""),"",IFERROR(MAX(P4-U4,0),""))</f>
        <v/>
      </c>
      <c r="W4" s="17">
        <f>IF(A4="","",IF(C4="","Check ID",IF(G4="","Pending Approval",IF(Q4="","Awaiting Invoice",IF(AND(V4&lt;=0,P4&gt;0),"Paid",IF(AND(T4&lt;&gt;"",T4&lt;TODAY()),"Past Due",IF(U4&gt;0,"Partially Paid","Approved / Unpaid")))))))</f>
        <v/>
      </c>
      <c r="X4" s="18" t="inlineStr">
        <is>
          <t>Crew Alpha / zero-turn mower</t>
        </is>
      </c>
      <c r="Y4" s="17">
        <f>IF(A4="","",IF(C4="","Check subcontractor ID",IF(D4="","Add property or job",IF(F4="","Add work date",IF(AND(G4&lt;&gt;"",F4&lt;&gt;"",G4&lt;F4),"Check approval date",IF(M4="","Check retainage rate",IF(OR(M4&lt;0,M4&gt;0.5),"Check retainage rate",IF(S4="","Check payment terms",IF(AND(O4&lt;&gt;"",N4=""),"Check retainage release",IF(AND(O4&lt;&gt;"",N4&lt;&gt;"",O4&gt;N4),"Release exceeds held",IF(AND(R4&lt;&gt;"",Q4=""),"Add invoice number",IF(AND(Q4&lt;&gt;"",R4=""),"Add invoice date",IF(AND(U4&lt;&gt;"",P4&lt;&gt;"",U4&gt;P4),"Payments exceed payable","")))))))))))))</f>
        <v/>
      </c>
    </row>
    <row r="5">
      <c r="A5" s="16" t="inlineStr">
        <is>
          <t>W-002</t>
        </is>
      </c>
      <c r="B5" s="16" t="inlineStr">
        <is>
          <t>SC-002</t>
        </is>
      </c>
      <c r="C5" s="27">
        <f>IF(A5="","",IFERROR(VLOOKUP(B5,Subcontractors!$A$4:$B$103,2,FALSE),""))</f>
        <v/>
      </c>
      <c r="D5" s="18" t="inlineStr">
        <is>
          <t>Fictional Glass Finch Commons</t>
        </is>
      </c>
      <c r="E5" s="18" t="inlineStr">
        <is>
          <t>Sod Installation</t>
        </is>
      </c>
      <c r="F5" s="19" t="n">
        <v>46247</v>
      </c>
      <c r="G5" s="19" t="n">
        <v>46249</v>
      </c>
      <c r="H5" s="20" t="n">
        <v>8000</v>
      </c>
      <c r="I5" s="16" t="inlineStr">
        <is>
          <t>Square Feet</t>
        </is>
      </c>
      <c r="J5" s="21" t="n">
        <v>0.18</v>
      </c>
      <c r="K5" s="28">
        <f>IF(A5="","",IF(OR(H5="",J5=""),"",IFERROR(H5*J5,"")))</f>
        <v/>
      </c>
      <c r="L5" s="38" t="n">
        <v>0.08</v>
      </c>
      <c r="M5" s="40">
        <f>IF(A5="","",IF(L5&lt;&gt;"",L5,IFERROR(VLOOKUP(B5,Subcontractors!$A$4:$D$103,4,FALSE),"")))</f>
        <v/>
      </c>
      <c r="N5" s="28">
        <f>IF(OR(A5="",G5="",K5="",M5=""),"",IFERROR(K5*M5,""))</f>
        <v/>
      </c>
      <c r="O5" s="21" t="n">
        <v>0</v>
      </c>
      <c r="P5" s="28">
        <f>IF(OR(A5="",G5="",K5="",N5=""),"",IFERROR(K5-N5+IF(O5="",0,O5),""))</f>
        <v/>
      </c>
      <c r="Q5" s="16" t="inlineStr">
        <is>
          <t>INV-F002</t>
        </is>
      </c>
      <c r="R5" s="19" t="n">
        <v>46255</v>
      </c>
      <c r="S5" s="30">
        <f>IF(A5="","",IFERROR(VLOOKUP(B5,Subcontractors!$A$4:$E$103,5,FALSE),""))</f>
        <v/>
      </c>
      <c r="T5" s="31">
        <f>IF(OR(A5="",R5="",S5=""),"",IFERROR(R5+S5,""))</f>
        <v/>
      </c>
      <c r="U5" s="28">
        <f>IF(A5="","",IFERROR(SUMIFS(Payments!$G$4:$G$103,Payments!$C$4:$C$103,A5,Payments!$H$4:$H$103,"Posted"),0))</f>
        <v/>
      </c>
      <c r="V5" s="28">
        <f>IF(OR(A5="",P5=""),"",IFERROR(MAX(P5-U5,0),""))</f>
        <v/>
      </c>
      <c r="W5" s="27">
        <f>IF(A5="","",IF(C5="","Check ID",IF(G5="","Pending Approval",IF(Q5="","Awaiting Invoice",IF(AND(V5&lt;=0,P5&gt;0),"Paid",IF(AND(T5&lt;&gt;"",T5&lt;TODAY()),"Past Due",IF(U5&gt;0,"Partially Paid","Approved / Unpaid")))))))</f>
        <v/>
      </c>
      <c r="X5" s="18" t="inlineStr">
        <is>
          <t>Crew Beta / sod cutter</t>
        </is>
      </c>
      <c r="Y5" s="27">
        <f>IF(A5="","",IF(C5="","Check subcontractor ID",IF(D5="","Add property or job",IF(F5="","Add work date",IF(AND(G5&lt;&gt;"",F5&lt;&gt;"",G5&lt;F5),"Check approval date",IF(M5="","Check retainage rate",IF(OR(M5&lt;0,M5&gt;0.5),"Check retainage rate",IF(S5="","Check payment terms",IF(AND(O5&lt;&gt;"",N5=""),"Check retainage release",IF(AND(O5&lt;&gt;"",N5&lt;&gt;"",O5&gt;N5),"Release exceeds held",IF(AND(R5&lt;&gt;"",Q5=""),"Add invoice number",IF(AND(Q5&lt;&gt;"",R5=""),"Add invoice date",IF(AND(U5&lt;&gt;"",P5&lt;&gt;"",U5&gt;P5),"Payments exceed payable","")))))))))))))</f>
        <v/>
      </c>
    </row>
    <row r="6">
      <c r="A6" s="16" t="inlineStr">
        <is>
          <t>W-003</t>
        </is>
      </c>
      <c r="B6" s="16" t="inlineStr">
        <is>
          <t>SC-003</t>
        </is>
      </c>
      <c r="C6" s="17">
        <f>IF(A6="","",IFERROR(VLOOKUP(B6,Subcontractors!$A$4:$B$103,2,FALSE),""))</f>
        <v/>
      </c>
      <c r="D6" s="18" t="inlineStr">
        <is>
          <t>Fictional Juniper Gate Shops</t>
        </is>
      </c>
      <c r="E6" s="18" t="inlineStr">
        <is>
          <t>Mulch Installation</t>
        </is>
      </c>
      <c r="F6" s="19" t="n">
        <v>46218</v>
      </c>
      <c r="G6" s="19" t="n">
        <v>46220</v>
      </c>
      <c r="H6" s="20" t="n">
        <v>24</v>
      </c>
      <c r="I6" s="16" t="inlineStr">
        <is>
          <t>Cubic Yards</t>
        </is>
      </c>
      <c r="J6" s="21" t="n">
        <v>68</v>
      </c>
      <c r="K6" s="22">
        <f>IF(A6="","",IF(OR(H6="",J6=""),"",IFERROR(H6*J6,"")))</f>
        <v/>
      </c>
      <c r="L6" s="38" t="n"/>
      <c r="M6" s="39">
        <f>IF(A6="","",IF(L6&lt;&gt;"",L6,IFERROR(VLOOKUP(B6,Subcontractors!$A$4:$D$103,4,FALSE),"")))</f>
        <v/>
      </c>
      <c r="N6" s="22">
        <f>IF(OR(A6="",G6="",K6="",M6=""),"",IFERROR(K6*M6,""))</f>
        <v/>
      </c>
      <c r="O6" s="21" t="n">
        <v>0</v>
      </c>
      <c r="P6" s="22">
        <f>IF(OR(A6="",G6="",K6="",N6=""),"",IFERROR(K6-N6+IF(O6="",0,O6),""))</f>
        <v/>
      </c>
      <c r="Q6" s="16" t="inlineStr">
        <is>
          <t>INV-F003</t>
        </is>
      </c>
      <c r="R6" s="19" t="n">
        <v>46225</v>
      </c>
      <c r="S6" s="25">
        <f>IF(A6="","",IFERROR(VLOOKUP(B6,Subcontractors!$A$4:$E$103,5,FALSE),""))</f>
        <v/>
      </c>
      <c r="T6" s="26">
        <f>IF(OR(A6="",R6="",S6=""),"",IFERROR(R6+S6,""))</f>
        <v/>
      </c>
      <c r="U6" s="22">
        <f>IF(A6="","",IFERROR(SUMIFS(Payments!$G$4:$G$103,Payments!$C$4:$C$103,A6,Payments!$H$4:$H$103,"Posted"),0))</f>
        <v/>
      </c>
      <c r="V6" s="22">
        <f>IF(OR(A6="",P6=""),"",IFERROR(MAX(P6-U6,0),""))</f>
        <v/>
      </c>
      <c r="W6" s="17">
        <f>IF(A6="","",IF(C6="","Check ID",IF(G6="","Pending Approval",IF(Q6="","Awaiting Invoice",IF(AND(V6&lt;=0,P6&gt;0),"Paid",IF(AND(T6&lt;&gt;"",T6&lt;TODAY()),"Past Due",IF(U6&gt;0,"Partially Paid","Approved / Unpaid")))))))</f>
        <v/>
      </c>
      <c r="X6" s="18" t="inlineStr">
        <is>
          <t>Crew Cedar / dump trailer</t>
        </is>
      </c>
      <c r="Y6" s="17">
        <f>IF(A6="","",IF(C6="","Check subcontractor ID",IF(D6="","Add property or job",IF(F6="","Add work date",IF(AND(G6&lt;&gt;"",F6&lt;&gt;"",G6&lt;F6),"Check approval date",IF(M6="","Check retainage rate",IF(OR(M6&lt;0,M6&gt;0.5),"Check retainage rate",IF(S6="","Check payment terms",IF(AND(O6&lt;&gt;"",N6=""),"Check retainage release",IF(AND(O6&lt;&gt;"",N6&lt;&gt;"",O6&gt;N6),"Release exceeds held",IF(AND(R6&lt;&gt;"",Q6=""),"Add invoice number",IF(AND(Q6&lt;&gt;"",R6=""),"Add invoice date",IF(AND(U6&lt;&gt;"",P6&lt;&gt;"",U6&gt;P6),"Payments exceed payable","")))))))))))))</f>
        <v/>
      </c>
    </row>
    <row r="7">
      <c r="A7" s="16" t="inlineStr">
        <is>
          <t>W-004</t>
        </is>
      </c>
      <c r="B7" s="16" t="inlineStr">
        <is>
          <t>SC-004</t>
        </is>
      </c>
      <c r="C7" s="27">
        <f>IF(A7="","",IFERROR(VLOOKUP(B7,Subcontractors!$A$4:$B$103,2,FALSE),""))</f>
        <v/>
      </c>
      <c r="D7" s="18" t="inlineStr">
        <is>
          <t>Fictional Copper Meadow Center</t>
        </is>
      </c>
      <c r="E7" s="18" t="inlineStr">
        <is>
          <t>Hardscape Repair</t>
        </is>
      </c>
      <c r="F7" s="19" t="n">
        <v>46263</v>
      </c>
      <c r="G7" s="19" t="n"/>
      <c r="H7" s="20" t="n">
        <v>1</v>
      </c>
      <c r="I7" s="16" t="inlineStr">
        <is>
          <t>Job</t>
        </is>
      </c>
      <c r="J7" s="21" t="n">
        <v>4200</v>
      </c>
      <c r="K7" s="28">
        <f>IF(A7="","",IF(OR(H7="",J7=""),"",IFERROR(H7*J7,"")))</f>
        <v/>
      </c>
      <c r="L7" s="38" t="n"/>
      <c r="M7" s="40">
        <f>IF(A7="","",IF(L7&lt;&gt;"",L7,IFERROR(VLOOKUP(B7,Subcontractors!$A$4:$D$103,4,FALSE),"")))</f>
        <v/>
      </c>
      <c r="N7" s="28">
        <f>IF(OR(A7="",G7="",K7="",M7=""),"",IFERROR(K7*M7,""))</f>
        <v/>
      </c>
      <c r="O7" s="21" t="n">
        <v>0</v>
      </c>
      <c r="P7" s="28">
        <f>IF(OR(A7="",G7="",K7="",N7=""),"",IFERROR(K7-N7+IF(O7="",0,O7),""))</f>
        <v/>
      </c>
      <c r="Q7" s="16" t="n"/>
      <c r="R7" s="19" t="n"/>
      <c r="S7" s="30">
        <f>IF(A7="","",IFERROR(VLOOKUP(B7,Subcontractors!$A$4:$E$103,5,FALSE),""))</f>
        <v/>
      </c>
      <c r="T7" s="31">
        <f>IF(OR(A7="",R7="",S7=""),"",IFERROR(R7+S7,""))</f>
        <v/>
      </c>
      <c r="U7" s="28">
        <f>IF(A7="","",IFERROR(SUMIFS(Payments!$G$4:$G$103,Payments!$C$4:$C$103,A7,Payments!$H$4:$H$103,"Posted"),0))</f>
        <v/>
      </c>
      <c r="V7" s="28">
        <f>IF(OR(A7="",P7=""),"",IFERROR(MAX(P7-U7,0),""))</f>
        <v/>
      </c>
      <c r="W7" s="27">
        <f>IF(A7="","",IF(C7="","Check ID",IF(G7="","Pending Approval",IF(Q7="","Awaiting Invoice",IF(AND(V7&lt;=0,P7&gt;0),"Paid",IF(AND(T7&lt;&gt;"",T7&lt;TODAY()),"Past Due",IF(U7&gt;0,"Partially Paid","Approved / Unpaid")))))))</f>
        <v/>
      </c>
      <c r="X7" s="18" t="inlineStr">
        <is>
          <t>Crew Delta / plate compactor</t>
        </is>
      </c>
      <c r="Y7" s="27">
        <f>IF(A7="","",IF(C7="","Check subcontractor ID",IF(D7="","Add property or job",IF(F7="","Add work date",IF(AND(G7&lt;&gt;"",F7&lt;&gt;"",G7&lt;F7),"Check approval date",IF(M7="","Check retainage rate",IF(OR(M7&lt;0,M7&gt;0.5),"Check retainage rate",IF(S7="","Check payment terms",IF(AND(O7&lt;&gt;"",N7=""),"Check retainage release",IF(AND(O7&lt;&gt;"",N7&lt;&gt;"",O7&gt;N7),"Release exceeds held",IF(AND(R7&lt;&gt;"",Q7=""),"Add invoice number",IF(AND(Q7&lt;&gt;"",R7=""),"Add invoice date",IF(AND(U7&lt;&gt;"",P7&lt;&gt;"",U7&gt;P7),"Payments exceed payable","")))))))))))))</f>
        <v/>
      </c>
    </row>
    <row r="8">
      <c r="A8" s="16" t="inlineStr">
        <is>
          <t>W-005</t>
        </is>
      </c>
      <c r="B8" s="16" t="inlineStr">
        <is>
          <t>SC-005</t>
        </is>
      </c>
      <c r="C8" s="17">
        <f>IF(A8="","",IFERROR(VLOOKUP(B8,Subcontractors!$A$4:$B$103,2,FALSE),""))</f>
        <v/>
      </c>
      <c r="D8" s="18" t="inlineStr">
        <is>
          <t>Fictional Lantern Pond Offices</t>
        </is>
      </c>
      <c r="E8" s="18" t="inlineStr">
        <is>
          <t>Irrigation Repair</t>
        </is>
      </c>
      <c r="F8" s="19" t="n">
        <v>46265</v>
      </c>
      <c r="G8" s="19" t="n">
        <v>46267</v>
      </c>
      <c r="H8" s="20" t="n">
        <v>18</v>
      </c>
      <c r="I8" s="16" t="inlineStr">
        <is>
          <t>Hours</t>
        </is>
      </c>
      <c r="J8" s="21" t="n">
        <v>52</v>
      </c>
      <c r="K8" s="22">
        <f>IF(A8="","",IF(OR(H8="",J8=""),"",IFERROR(H8*J8,"")))</f>
        <v/>
      </c>
      <c r="L8" s="38" t="n"/>
      <c r="M8" s="39">
        <f>IF(A8="","",IF(L8&lt;&gt;"",L8,IFERROR(VLOOKUP(B8,Subcontractors!$A$4:$D$103,4,FALSE),"")))</f>
        <v/>
      </c>
      <c r="N8" s="22">
        <f>IF(OR(A8="",G8="",K8="",M8=""),"",IFERROR(K8*M8,""))</f>
        <v/>
      </c>
      <c r="O8" s="21" t="n">
        <v>0</v>
      </c>
      <c r="P8" s="22">
        <f>IF(OR(A8="",G8="",K8="",N8=""),"",IFERROR(K8-N8+IF(O8="",0,O8),""))</f>
        <v/>
      </c>
      <c r="Q8" s="16" t="inlineStr">
        <is>
          <t>INV-F005</t>
        </is>
      </c>
      <c r="R8" s="19" t="n">
        <v>46270</v>
      </c>
      <c r="S8" s="25">
        <f>IF(A8="","",IFERROR(VLOOKUP(B8,Subcontractors!$A$4:$E$103,5,FALSE),""))</f>
        <v/>
      </c>
      <c r="T8" s="26">
        <f>IF(OR(A8="",R8="",S8=""),"",IFERROR(R8+S8,""))</f>
        <v/>
      </c>
      <c r="U8" s="22">
        <f>IF(A8="","",IFERROR(SUMIFS(Payments!$G$4:$G$103,Payments!$C$4:$C$103,A8,Payments!$H$4:$H$103,"Posted"),0))</f>
        <v/>
      </c>
      <c r="V8" s="22">
        <f>IF(OR(A8="",P8=""),"",IFERROR(MAX(P8-U8,0),""))</f>
        <v/>
      </c>
      <c r="W8" s="17">
        <f>IF(A8="","",IF(C8="","Check ID",IF(G8="","Pending Approval",IF(Q8="","Awaiting Invoice",IF(AND(V8&lt;=0,P8&gt;0),"Paid",IF(AND(T8&lt;&gt;"",T8&lt;TODAY()),"Past Due",IF(U8&gt;0,"Partially Paid","Approved / Unpaid")))))))</f>
        <v/>
      </c>
      <c r="X8" s="18" t="inlineStr">
        <is>
          <t>Crew Echo / trenching tools</t>
        </is>
      </c>
      <c r="Y8" s="17">
        <f>IF(A8="","",IF(C8="","Check subcontractor ID",IF(D8="","Add property or job",IF(F8="","Add work date",IF(AND(G8&lt;&gt;"",F8&lt;&gt;"",G8&lt;F8),"Check approval date",IF(M8="","Check retainage rate",IF(OR(M8&lt;0,M8&gt;0.5),"Check retainage rate",IF(S8="","Check payment terms",IF(AND(O8&lt;&gt;"",N8=""),"Check retainage release",IF(AND(O8&lt;&gt;"",N8&lt;&gt;"",O8&gt;N8),"Release exceeds held",IF(AND(R8&lt;&gt;"",Q8=""),"Add invoice number",IF(AND(Q8&lt;&gt;"",R8=""),"Add invoice date",IF(AND(U8&lt;&gt;"",P8&lt;&gt;"",U8&gt;P8),"Payments exceed payable","")))))))))))))</f>
        <v/>
      </c>
    </row>
    <row r="9">
      <c r="A9" s="16" t="inlineStr">
        <is>
          <t>W-006</t>
        </is>
      </c>
      <c r="B9" s="16" t="inlineStr">
        <is>
          <t>SC-006</t>
        </is>
      </c>
      <c r="C9" s="27">
        <f>IF(A9="","",IFERROR(VLOOKUP(B9,Subcontractors!$A$4:$B$103,2,FALSE),""))</f>
        <v/>
      </c>
      <c r="D9" s="18" t="inlineStr">
        <is>
          <t>Fictional Maple Orbit Campus</t>
        </is>
      </c>
      <c r="E9" s="18" t="inlineStr">
        <is>
          <t>Seasonal Cleanup</t>
        </is>
      </c>
      <c r="F9" s="19" t="n">
        <v>46233</v>
      </c>
      <c r="G9" s="19" t="n">
        <v>46235</v>
      </c>
      <c r="H9" s="20" t="n">
        <v>3200</v>
      </c>
      <c r="I9" s="16" t="inlineStr">
        <is>
          <t>Square Feet</t>
        </is>
      </c>
      <c r="J9" s="21" t="n">
        <v>0.22</v>
      </c>
      <c r="K9" s="28">
        <f>IF(A9="","",IF(OR(H9="",J9=""),"",IFERROR(H9*J9,"")))</f>
        <v/>
      </c>
      <c r="L9" s="38" t="n"/>
      <c r="M9" s="40">
        <f>IF(A9="","",IF(L9&lt;&gt;"",L9,IFERROR(VLOOKUP(B9,Subcontractors!$A$4:$D$103,4,FALSE),"")))</f>
        <v/>
      </c>
      <c r="N9" s="28">
        <f>IF(OR(A9="",G9="",K9="",M9=""),"",IFERROR(K9*M9,""))</f>
        <v/>
      </c>
      <c r="O9" s="21" t="n">
        <v>35.2</v>
      </c>
      <c r="P9" s="28">
        <f>IF(OR(A9="",G9="",K9="",N9=""),"",IFERROR(K9-N9+IF(O9="",0,O9),""))</f>
        <v/>
      </c>
      <c r="Q9" s="16" t="inlineStr">
        <is>
          <t>INV-F006</t>
        </is>
      </c>
      <c r="R9" s="19" t="n">
        <v>46240</v>
      </c>
      <c r="S9" s="30">
        <f>IF(A9="","",IFERROR(VLOOKUP(B9,Subcontractors!$A$4:$E$103,5,FALSE),""))</f>
        <v/>
      </c>
      <c r="T9" s="31">
        <f>IF(OR(A9="",R9="",S9=""),"",IFERROR(R9+S9,""))</f>
        <v/>
      </c>
      <c r="U9" s="28">
        <f>IF(A9="","",IFERROR(SUMIFS(Payments!$G$4:$G$103,Payments!$C$4:$C$103,A9,Payments!$H$4:$H$103,"Posted"),0))</f>
        <v/>
      </c>
      <c r="V9" s="28">
        <f>IF(OR(A9="",P9=""),"",IFERROR(MAX(P9-U9,0),""))</f>
        <v/>
      </c>
      <c r="W9" s="27">
        <f>IF(A9="","",IF(C9="","Check ID",IF(G9="","Pending Approval",IF(Q9="","Awaiting Invoice",IF(AND(V9&lt;=0,P9&gt;0),"Paid",IF(AND(T9&lt;&gt;"",T9&lt;TODAY()),"Past Due",IF(U9&gt;0,"Partially Paid","Approved / Unpaid")))))))</f>
        <v/>
      </c>
      <c r="X9" s="18" t="inlineStr">
        <is>
          <t>Crew Foxtrot / debris trailer</t>
        </is>
      </c>
      <c r="Y9" s="27">
        <f>IF(A9="","",IF(C9="","Check subcontractor ID",IF(D9="","Add property or job",IF(F9="","Add work date",IF(AND(G9&lt;&gt;"",F9&lt;&gt;"",G9&lt;F9),"Check approval date",IF(M9="","Check retainage rate",IF(OR(M9&lt;0,M9&gt;0.5),"Check retainage rate",IF(S9="","Check payment terms",IF(AND(O9&lt;&gt;"",N9=""),"Check retainage release",IF(AND(O9&lt;&gt;"",N9&lt;&gt;"",O9&gt;N9),"Release exceeds held",IF(AND(R9&lt;&gt;"",Q9=""),"Add invoice number",IF(AND(Q9&lt;&gt;"",R9=""),"Add invoice date",IF(AND(U9&lt;&gt;"",P9&lt;&gt;"",U9&gt;P9),"Payments exceed payable","")))))))))))))</f>
        <v/>
      </c>
    </row>
    <row r="10">
      <c r="A10" s="16" t="inlineStr">
        <is>
          <t>W-007</t>
        </is>
      </c>
      <c r="B10" s="16" t="inlineStr">
        <is>
          <t>SC-007</t>
        </is>
      </c>
      <c r="C10" s="17">
        <f>IF(A10="","",IFERROR(VLOOKUP(B10,Subcontractors!$A$4:$B$103,2,FALSE),""))</f>
        <v/>
      </c>
      <c r="D10" s="18" t="inlineStr">
        <is>
          <t>Fictional Blue Kite Courtyard</t>
        </is>
      </c>
      <c r="E10" s="18" t="inlineStr">
        <is>
          <t>Tree Pruning</t>
        </is>
      </c>
      <c r="F10" s="19" t="n">
        <v>46261</v>
      </c>
      <c r="G10" s="19" t="n">
        <v>46263</v>
      </c>
      <c r="H10" s="20" t="n">
        <v>12</v>
      </c>
      <c r="I10" s="16" t="inlineStr">
        <is>
          <t>Hours</t>
        </is>
      </c>
      <c r="J10" s="21" t="n">
        <v>60</v>
      </c>
      <c r="K10" s="22">
        <f>IF(A10="","",IF(OR(H10="",J10=""),"",IFERROR(H10*J10,"")))</f>
        <v/>
      </c>
      <c r="L10" s="38" t="n"/>
      <c r="M10" s="39">
        <f>IF(A10="","",IF(L10&lt;&gt;"",L10,IFERROR(VLOOKUP(B10,Subcontractors!$A$4:$D$103,4,FALSE),"")))</f>
        <v/>
      </c>
      <c r="N10" s="22">
        <f>IF(OR(A10="",G10="",K10="",M10=""),"",IFERROR(K10*M10,""))</f>
        <v/>
      </c>
      <c r="O10" s="21" t="n">
        <v>0</v>
      </c>
      <c r="P10" s="22">
        <f>IF(OR(A10="",G10="",K10="",N10=""),"",IFERROR(K10-N10+IF(O10="",0,O10),""))</f>
        <v/>
      </c>
      <c r="Q10" s="16" t="n"/>
      <c r="R10" s="19" t="n"/>
      <c r="S10" s="25">
        <f>IF(A10="","",IFERROR(VLOOKUP(B10,Subcontractors!$A$4:$E$103,5,FALSE),""))</f>
        <v/>
      </c>
      <c r="T10" s="26">
        <f>IF(OR(A10="",R10="",S10=""),"",IFERROR(R10+S10,""))</f>
        <v/>
      </c>
      <c r="U10" s="22">
        <f>IF(A10="","",IFERROR(SUMIFS(Payments!$G$4:$G$103,Payments!$C$4:$C$103,A10,Payments!$H$4:$H$103,"Posted"),0))</f>
        <v/>
      </c>
      <c r="V10" s="22">
        <f>IF(OR(A10="",P10=""),"",IFERROR(MAX(P10-U10,0),""))</f>
        <v/>
      </c>
      <c r="W10" s="17">
        <f>IF(A10="","",IF(C10="","Check ID",IF(G10="","Pending Approval",IF(Q10="","Awaiting Invoice",IF(AND(V10&lt;=0,P10&gt;0),"Paid",IF(AND(T10&lt;&gt;"",T10&lt;TODAY()),"Past Due",IF(U10&gt;0,"Partially Paid","Approved / Unpaid")))))))</f>
        <v/>
      </c>
      <c r="X10" s="18" t="inlineStr">
        <is>
          <t>Crew Green / pole saws</t>
        </is>
      </c>
      <c r="Y10" s="17">
        <f>IF(A10="","",IF(C10="","Check subcontractor ID",IF(D10="","Add property or job",IF(F10="","Add work date",IF(AND(G10&lt;&gt;"",F10&lt;&gt;"",G10&lt;F10),"Check approval date",IF(M10="","Check retainage rate",IF(OR(M10&lt;0,M10&gt;0.5),"Check retainage rate",IF(S10="","Check payment terms",IF(AND(O10&lt;&gt;"",N10=""),"Check retainage release",IF(AND(O10&lt;&gt;"",N10&lt;&gt;"",O10&gt;N10),"Release exceeds held",IF(AND(R10&lt;&gt;"",Q10=""),"Add invoice number",IF(AND(Q10&lt;&gt;"",R10=""),"Add invoice date",IF(AND(U10&lt;&gt;"",P10&lt;&gt;"",U10&gt;P10),"Payments exceed payable","")))))))))))))</f>
        <v/>
      </c>
    </row>
    <row r="11">
      <c r="A11" s="16" t="inlineStr">
        <is>
          <t>W-008</t>
        </is>
      </c>
      <c r="B11" s="16" t="inlineStr">
        <is>
          <t>SC-008</t>
        </is>
      </c>
      <c r="C11" s="27">
        <f>IF(A11="","",IFERROR(VLOOKUP(B11,Subcontractors!$A$4:$B$103,2,FALSE),""))</f>
        <v/>
      </c>
      <c r="D11" s="18" t="inlineStr">
        <is>
          <t>Fictional Silver Pebble Lodge</t>
        </is>
      </c>
      <c r="E11" s="18" t="inlineStr">
        <is>
          <t>Bed Maintenance</t>
        </is>
      </c>
      <c r="F11" s="19" t="n">
        <v>46262</v>
      </c>
      <c r="G11" s="19" t="n">
        <v>46264</v>
      </c>
      <c r="H11" s="20" t="n">
        <v>6</v>
      </c>
      <c r="I11" s="16" t="inlineStr">
        <is>
          <t>Each</t>
        </is>
      </c>
      <c r="J11" s="21" t="n">
        <v>175</v>
      </c>
      <c r="K11" s="28">
        <f>IF(A11="","",IF(OR(H11="",J11=""),"",IFERROR(H11*J11,"")))</f>
        <v/>
      </c>
      <c r="L11" s="38" t="n"/>
      <c r="M11" s="40">
        <f>IF(A11="","",IF(L11&lt;&gt;"",L11,IFERROR(VLOOKUP(B11,Subcontractors!$A$4:$D$103,4,FALSE),"")))</f>
        <v/>
      </c>
      <c r="N11" s="28">
        <f>IF(OR(A11="",G11="",K11="",M11=""),"",IFERROR(K11*M11,""))</f>
        <v/>
      </c>
      <c r="O11" s="21" t="n">
        <v>0</v>
      </c>
      <c r="P11" s="28">
        <f>IF(OR(A11="",G11="",K11="",N11=""),"",IFERROR(K11-N11+IF(O11="",0,O11),""))</f>
        <v/>
      </c>
      <c r="Q11" s="16" t="inlineStr">
        <is>
          <t>INV-F008</t>
        </is>
      </c>
      <c r="R11" s="19" t="n">
        <v>46267</v>
      </c>
      <c r="S11" s="30">
        <f>IF(A11="","",IFERROR(VLOOKUP(B11,Subcontractors!$A$4:$E$103,5,FALSE),""))</f>
        <v/>
      </c>
      <c r="T11" s="31">
        <f>IF(OR(A11="",R11="",S11=""),"",IFERROR(R11+S11,""))</f>
        <v/>
      </c>
      <c r="U11" s="28">
        <f>IF(A11="","",IFERROR(SUMIFS(Payments!$G$4:$G$103,Payments!$C$4:$C$103,A11,Payments!$H$4:$H$103,"Posted"),0))</f>
        <v/>
      </c>
      <c r="V11" s="28">
        <f>IF(OR(A11="",P11=""),"",IFERROR(MAX(P11-U11,0),""))</f>
        <v/>
      </c>
      <c r="W11" s="27">
        <f>IF(A11="","",IF(C11="","Check ID",IF(G11="","Pending Approval",IF(Q11="","Awaiting Invoice",IF(AND(V11&lt;=0,P11&gt;0),"Paid",IF(AND(T11&lt;&gt;"",T11&lt;TODAY()),"Past Due",IF(U11&gt;0,"Partially Paid","Approved / Unpaid")))))))</f>
        <v/>
      </c>
      <c r="X11" s="18" t="inlineStr">
        <is>
          <t>Crew Harbor / hand tools</t>
        </is>
      </c>
      <c r="Y11" s="27">
        <f>IF(A11="","",IF(C11="","Check subcontractor ID",IF(D11="","Add property or job",IF(F11="","Add work date",IF(AND(G11&lt;&gt;"",F11&lt;&gt;"",G11&lt;F11),"Check approval date",IF(M11="","Check retainage rate",IF(OR(M11&lt;0,M11&gt;0.5),"Check retainage rate",IF(S11="","Check payment terms",IF(AND(O11&lt;&gt;"",N11=""),"Check retainage release",IF(AND(O11&lt;&gt;"",N11&lt;&gt;"",O11&gt;N11),"Release exceeds held",IF(AND(R11&lt;&gt;"",Q11=""),"Add invoice number",IF(AND(Q11&lt;&gt;"",R11=""),"Add invoice date",IF(AND(U11&lt;&gt;"",P11&lt;&gt;"",U11&gt;P11),"Payments exceed payable","")))))))))))))</f>
        <v/>
      </c>
    </row>
    <row r="12">
      <c r="A12" s="16" t="inlineStr">
        <is>
          <t>W-009</t>
        </is>
      </c>
      <c r="B12" s="16" t="inlineStr">
        <is>
          <t>SC-002</t>
        </is>
      </c>
      <c r="C12" s="17">
        <f>IF(A12="","",IFERROR(VLOOKUP(B12,Subcontractors!$A$4:$B$103,2,FALSE),""))</f>
        <v/>
      </c>
      <c r="D12" s="18" t="inlineStr">
        <is>
          <t>Fictional Paper Moon Business Park</t>
        </is>
      </c>
      <c r="E12" s="18" t="inlineStr">
        <is>
          <t>Routine Mowing</t>
        </is>
      </c>
      <c r="F12" s="19" t="n">
        <v>46224</v>
      </c>
      <c r="G12" s="19" t="n">
        <v>46226</v>
      </c>
      <c r="H12" s="20" t="n">
        <v>2</v>
      </c>
      <c r="I12" s="16" t="inlineStr">
        <is>
          <t>Acres</t>
        </is>
      </c>
      <c r="J12" s="21" t="n">
        <v>380</v>
      </c>
      <c r="K12" s="22">
        <f>IF(A12="","",IF(OR(H12="",J12=""),"",IFERROR(H12*J12,"")))</f>
        <v/>
      </c>
      <c r="L12" s="38" t="n"/>
      <c r="M12" s="39">
        <f>IF(A12="","",IF(L12&lt;&gt;"",L12,IFERROR(VLOOKUP(B12,Subcontractors!$A$4:$D$103,4,FALSE),"")))</f>
        <v/>
      </c>
      <c r="N12" s="22">
        <f>IF(OR(A12="",G12="",K12="",M12=""),"",IFERROR(K12*M12,""))</f>
        <v/>
      </c>
      <c r="O12" s="21" t="n">
        <v>0</v>
      </c>
      <c r="P12" s="22">
        <f>IF(OR(A12="",G12="",K12="",N12=""),"",IFERROR(K12-N12+IF(O12="",0,O12),""))</f>
        <v/>
      </c>
      <c r="Q12" s="16" t="inlineStr">
        <is>
          <t>INV-F009</t>
        </is>
      </c>
      <c r="R12" s="19" t="n">
        <v>46230</v>
      </c>
      <c r="S12" s="25">
        <f>IF(A12="","",IFERROR(VLOOKUP(B12,Subcontractors!$A$4:$E$103,5,FALSE),""))</f>
        <v/>
      </c>
      <c r="T12" s="26">
        <f>IF(OR(A12="",R12="",S12=""),"",IFERROR(R12+S12,""))</f>
        <v/>
      </c>
      <c r="U12" s="22">
        <f>IF(A12="","",IFERROR(SUMIFS(Payments!$G$4:$G$103,Payments!$C$4:$C$103,A12,Payments!$H$4:$H$103,"Posted"),0))</f>
        <v/>
      </c>
      <c r="V12" s="22">
        <f>IF(OR(A12="",P12=""),"",IFERROR(MAX(P12-U12,0),""))</f>
        <v/>
      </c>
      <c r="W12" s="17">
        <f>IF(A12="","",IF(C12="","Check ID",IF(G12="","Pending Approval",IF(Q12="","Awaiting Invoice",IF(AND(V12&lt;=0,P12&gt;0),"Paid",IF(AND(T12&lt;&gt;"",T12&lt;TODAY()),"Past Due",IF(U12&gt;0,"Partially Paid","Approved / Unpaid")))))))</f>
        <v/>
      </c>
      <c r="X12" s="18" t="inlineStr">
        <is>
          <t>Crew Indigo / wide-area mower</t>
        </is>
      </c>
      <c r="Y12" s="17">
        <f>IF(A12="","",IF(C12="","Check subcontractor ID",IF(D12="","Add property or job",IF(F12="","Add work date",IF(AND(G12&lt;&gt;"",F12&lt;&gt;"",G12&lt;F12),"Check approval date",IF(M12="","Check retainage rate",IF(OR(M12&lt;0,M12&gt;0.5),"Check retainage rate",IF(S12="","Check payment terms",IF(AND(O12&lt;&gt;"",N12=""),"Check retainage release",IF(AND(O12&lt;&gt;"",N12&lt;&gt;"",O12&gt;N12),"Release exceeds held",IF(AND(R12&lt;&gt;"",Q12=""),"Add invoice number",IF(AND(Q12&lt;&gt;"",R12=""),"Add invoice date",IF(AND(U12&lt;&gt;"",P12&lt;&gt;"",U12&gt;P12),"Payments exceed payable","")))))))))))))</f>
        <v/>
      </c>
    </row>
    <row r="13">
      <c r="A13" s="16" t="inlineStr">
        <is>
          <t>W-010</t>
        </is>
      </c>
      <c r="B13" s="16" t="inlineStr">
        <is>
          <t>SC-001</t>
        </is>
      </c>
      <c r="C13" s="27">
        <f>IF(A13="","",IFERROR(VLOOKUP(B13,Subcontractors!$A$4:$B$103,2,FALSE),""))</f>
        <v/>
      </c>
      <c r="D13" s="18" t="inlineStr">
        <is>
          <t>Fictional Amber Acorn Plaza</t>
        </is>
      </c>
      <c r="E13" s="18" t="inlineStr">
        <is>
          <t>Seasonal Cleanup</t>
        </is>
      </c>
      <c r="F13" s="19" t="n">
        <v>46255</v>
      </c>
      <c r="G13" s="19" t="n">
        <v>46257</v>
      </c>
      <c r="H13" s="20" t="n">
        <v>10</v>
      </c>
      <c r="I13" s="16" t="inlineStr">
        <is>
          <t>Hours</t>
        </is>
      </c>
      <c r="J13" s="21" t="n">
        <v>48</v>
      </c>
      <c r="K13" s="28">
        <f>IF(A13="","",IF(OR(H13="",J13=""),"",IFERROR(H13*J13,"")))</f>
        <v/>
      </c>
      <c r="L13" s="38" t="n">
        <v>0.1</v>
      </c>
      <c r="M13" s="40">
        <f>IF(A13="","",IF(L13&lt;&gt;"",L13,IFERROR(VLOOKUP(B13,Subcontractors!$A$4:$D$103,4,FALSE),"")))</f>
        <v/>
      </c>
      <c r="N13" s="28">
        <f>IF(OR(A13="",G13="",K13="",M13=""),"",IFERROR(K13*M13,""))</f>
        <v/>
      </c>
      <c r="O13" s="21" t="n">
        <v>48</v>
      </c>
      <c r="P13" s="28">
        <f>IF(OR(A13="",G13="",K13="",N13=""),"",IFERROR(K13-N13+IF(O13="",0,O13),""))</f>
        <v/>
      </c>
      <c r="Q13" s="16" t="inlineStr">
        <is>
          <t>INV-F010</t>
        </is>
      </c>
      <c r="R13" s="19" t="n">
        <v>46263</v>
      </c>
      <c r="S13" s="30">
        <f>IF(A13="","",IFERROR(VLOOKUP(B13,Subcontractors!$A$4:$E$103,5,FALSE),""))</f>
        <v/>
      </c>
      <c r="T13" s="31">
        <f>IF(OR(A13="",R13="",S13=""),"",IFERROR(R13+S13,""))</f>
        <v/>
      </c>
      <c r="U13" s="28">
        <f>IF(A13="","",IFERROR(SUMIFS(Payments!$G$4:$G$103,Payments!$C$4:$C$103,A13,Payments!$H$4:$H$103,"Posted"),0))</f>
        <v/>
      </c>
      <c r="V13" s="28">
        <f>IF(OR(A13="",P13=""),"",IFERROR(MAX(P13-U13,0),""))</f>
        <v/>
      </c>
      <c r="W13" s="27">
        <f>IF(A13="","",IF(C13="","Check ID",IF(G13="","Pending Approval",IF(Q13="","Awaiting Invoice",IF(AND(V13&lt;=0,P13&gt;0),"Paid",IF(AND(T13&lt;&gt;"",T13&lt;TODAY()),"Past Due",IF(U13&gt;0,"Partially Paid","Approved / Unpaid")))))))</f>
        <v/>
      </c>
      <c r="X13" s="18" t="inlineStr">
        <is>
          <t>Crew Juniper / leaf vacuum</t>
        </is>
      </c>
      <c r="Y13" s="27">
        <f>IF(A13="","",IF(C13="","Check subcontractor ID",IF(D13="","Add property or job",IF(F13="","Add work date",IF(AND(G13&lt;&gt;"",F13&lt;&gt;"",G13&lt;F13),"Check approval date",IF(M13="","Check retainage rate",IF(OR(M13&lt;0,M13&gt;0.5),"Check retainage rate",IF(S13="","Check payment terms",IF(AND(O13&lt;&gt;"",N13=""),"Check retainage release",IF(AND(O13&lt;&gt;"",N13&lt;&gt;"",O13&gt;N13),"Release exceeds held",IF(AND(R13&lt;&gt;"",Q13=""),"Add invoice number",IF(AND(Q13&lt;&gt;"",R13=""),"Add invoice date",IF(AND(U13&lt;&gt;"",P13&lt;&gt;"",U13&gt;P13),"Payments exceed payable","")))))))))))))</f>
        <v/>
      </c>
    </row>
    <row r="14">
      <c r="A14" s="16" t="n"/>
      <c r="B14" s="16" t="n"/>
      <c r="C14" s="17">
        <f>IF(A14="","",IFERROR(VLOOKUP(B14,Subcontractors!$A$4:$B$103,2,FALSE),""))</f>
        <v/>
      </c>
      <c r="D14" s="18" t="n"/>
      <c r="E14" s="18" t="n"/>
      <c r="F14" s="19" t="n"/>
      <c r="G14" s="19" t="n"/>
      <c r="H14" s="20" t="n"/>
      <c r="I14" s="16" t="n"/>
      <c r="J14" s="21" t="n"/>
      <c r="K14" s="22">
        <f>IF(A14="","",IF(OR(H14="",J14=""),"",IFERROR(H14*J14,"")))</f>
        <v/>
      </c>
      <c r="L14" s="38" t="n"/>
      <c r="M14" s="39">
        <f>IF(A14="","",IF(L14&lt;&gt;"",L14,IFERROR(VLOOKUP(B14,Subcontractors!$A$4:$D$103,4,FALSE),"")))</f>
        <v/>
      </c>
      <c r="N14" s="22">
        <f>IF(OR(A14="",G14="",K14="",M14=""),"",IFERROR(K14*M14,""))</f>
        <v/>
      </c>
      <c r="O14" s="21" t="n"/>
      <c r="P14" s="22">
        <f>IF(OR(A14="",G14="",K14="",N14=""),"",IFERROR(K14-N14+IF(O14="",0,O14),""))</f>
        <v/>
      </c>
      <c r="Q14" s="16" t="n"/>
      <c r="R14" s="19" t="n"/>
      <c r="S14" s="25">
        <f>IF(A14="","",IFERROR(VLOOKUP(B14,Subcontractors!$A$4:$E$103,5,FALSE),""))</f>
        <v/>
      </c>
      <c r="T14" s="26">
        <f>IF(OR(A14="",R14="",S14=""),"",IFERROR(R14+S14,""))</f>
        <v/>
      </c>
      <c r="U14" s="22">
        <f>IF(A14="","",IFERROR(SUMIFS(Payments!$G$4:$G$103,Payments!$C$4:$C$103,A14,Payments!$H$4:$H$103,"Posted"),0))</f>
        <v/>
      </c>
      <c r="V14" s="22">
        <f>IF(OR(A14="",P14=""),"",IFERROR(MAX(P14-U14,0),""))</f>
        <v/>
      </c>
      <c r="W14" s="17">
        <f>IF(A14="","",IF(C14="","Check ID",IF(G14="","Pending Approval",IF(Q14="","Awaiting Invoice",IF(AND(V14&lt;=0,P14&gt;0),"Paid",IF(AND(T14&lt;&gt;"",T14&lt;TODAY()),"Past Due",IF(U14&gt;0,"Partially Paid","Approved / Unpaid")))))))</f>
        <v/>
      </c>
      <c r="X14" s="18" t="n"/>
      <c r="Y14" s="17">
        <f>IF(A14="","",IF(C14="","Check subcontractor ID",IF(D14="","Add property or job",IF(F14="","Add work date",IF(AND(G14&lt;&gt;"",F14&lt;&gt;"",G14&lt;F14),"Check approval date",IF(M14="","Check retainage rate",IF(OR(M14&lt;0,M14&gt;0.5),"Check retainage rate",IF(S14="","Check payment terms",IF(AND(O14&lt;&gt;"",N14=""),"Check retainage release",IF(AND(O14&lt;&gt;"",N14&lt;&gt;"",O14&gt;N14),"Release exceeds held",IF(AND(R14&lt;&gt;"",Q14=""),"Add invoice number",IF(AND(Q14&lt;&gt;"",R14=""),"Add invoice date",IF(AND(U14&lt;&gt;"",P14&lt;&gt;"",U14&gt;P14),"Payments exceed payable","")))))))))))))</f>
        <v/>
      </c>
    </row>
    <row r="15">
      <c r="A15" s="16" t="n"/>
      <c r="B15" s="16" t="n"/>
      <c r="C15" s="27">
        <f>IF(A15="","",IFERROR(VLOOKUP(B15,Subcontractors!$A$4:$B$103,2,FALSE),""))</f>
        <v/>
      </c>
      <c r="D15" s="18" t="n"/>
      <c r="E15" s="18" t="n"/>
      <c r="F15" s="19" t="n"/>
      <c r="G15" s="19" t="n"/>
      <c r="H15" s="20" t="n"/>
      <c r="I15" s="16" t="n"/>
      <c r="J15" s="21" t="n"/>
      <c r="K15" s="28">
        <f>IF(A15="","",IF(OR(H15="",J15=""),"",IFERROR(H15*J15,"")))</f>
        <v/>
      </c>
      <c r="L15" s="38" t="n"/>
      <c r="M15" s="40">
        <f>IF(A15="","",IF(L15&lt;&gt;"",L15,IFERROR(VLOOKUP(B15,Subcontractors!$A$4:$D$103,4,FALSE),"")))</f>
        <v/>
      </c>
      <c r="N15" s="28">
        <f>IF(OR(A15="",G15="",K15="",M15=""),"",IFERROR(K15*M15,""))</f>
        <v/>
      </c>
      <c r="O15" s="21" t="n"/>
      <c r="P15" s="28">
        <f>IF(OR(A15="",G15="",K15="",N15=""),"",IFERROR(K15-N15+IF(O15="",0,O15),""))</f>
        <v/>
      </c>
      <c r="Q15" s="16" t="n"/>
      <c r="R15" s="19" t="n"/>
      <c r="S15" s="30">
        <f>IF(A15="","",IFERROR(VLOOKUP(B15,Subcontractors!$A$4:$E$103,5,FALSE),""))</f>
        <v/>
      </c>
      <c r="T15" s="31">
        <f>IF(OR(A15="",R15="",S15=""),"",IFERROR(R15+S15,""))</f>
        <v/>
      </c>
      <c r="U15" s="28">
        <f>IF(A15="","",IFERROR(SUMIFS(Payments!$G$4:$G$103,Payments!$C$4:$C$103,A15,Payments!$H$4:$H$103,"Posted"),0))</f>
        <v/>
      </c>
      <c r="V15" s="28">
        <f>IF(OR(A15="",P15=""),"",IFERROR(MAX(P15-U15,0),""))</f>
        <v/>
      </c>
      <c r="W15" s="27">
        <f>IF(A15="","",IF(C15="","Check ID",IF(G15="","Pending Approval",IF(Q15="","Awaiting Invoice",IF(AND(V15&lt;=0,P15&gt;0),"Paid",IF(AND(T15&lt;&gt;"",T15&lt;TODAY()),"Past Due",IF(U15&gt;0,"Partially Paid","Approved / Unpaid")))))))</f>
        <v/>
      </c>
      <c r="X15" s="18" t="n"/>
      <c r="Y15" s="27">
        <f>IF(A15="","",IF(C15="","Check subcontractor ID",IF(D15="","Add property or job",IF(F15="","Add work date",IF(AND(G15&lt;&gt;"",F15&lt;&gt;"",G15&lt;F15),"Check approval date",IF(M15="","Check retainage rate",IF(OR(M15&lt;0,M15&gt;0.5),"Check retainage rate",IF(S15="","Check payment terms",IF(AND(O15&lt;&gt;"",N15=""),"Check retainage release",IF(AND(O15&lt;&gt;"",N15&lt;&gt;"",O15&gt;N15),"Release exceeds held",IF(AND(R15&lt;&gt;"",Q15=""),"Add invoice number",IF(AND(Q15&lt;&gt;"",R15=""),"Add invoice date",IF(AND(U15&lt;&gt;"",P15&lt;&gt;"",U15&gt;P15),"Payments exceed payable","")))))))))))))</f>
        <v/>
      </c>
    </row>
    <row r="16">
      <c r="A16" s="16" t="n"/>
      <c r="B16" s="16" t="n"/>
      <c r="C16" s="17">
        <f>IF(A16="","",IFERROR(VLOOKUP(B16,Subcontractors!$A$4:$B$103,2,FALSE),""))</f>
        <v/>
      </c>
      <c r="D16" s="18" t="n"/>
      <c r="E16" s="18" t="n"/>
      <c r="F16" s="19" t="n"/>
      <c r="G16" s="19" t="n"/>
      <c r="H16" s="20" t="n"/>
      <c r="I16" s="16" t="n"/>
      <c r="J16" s="21" t="n"/>
      <c r="K16" s="22">
        <f>IF(A16="","",IF(OR(H16="",J16=""),"",IFERROR(H16*J16,"")))</f>
        <v/>
      </c>
      <c r="L16" s="38" t="n"/>
      <c r="M16" s="39">
        <f>IF(A16="","",IF(L16&lt;&gt;"",L16,IFERROR(VLOOKUP(B16,Subcontractors!$A$4:$D$103,4,FALSE),"")))</f>
        <v/>
      </c>
      <c r="N16" s="22">
        <f>IF(OR(A16="",G16="",K16="",M16=""),"",IFERROR(K16*M16,""))</f>
        <v/>
      </c>
      <c r="O16" s="21" t="n"/>
      <c r="P16" s="22">
        <f>IF(OR(A16="",G16="",K16="",N16=""),"",IFERROR(K16-N16+IF(O16="",0,O16),""))</f>
        <v/>
      </c>
      <c r="Q16" s="16" t="n"/>
      <c r="R16" s="19" t="n"/>
      <c r="S16" s="25">
        <f>IF(A16="","",IFERROR(VLOOKUP(B16,Subcontractors!$A$4:$E$103,5,FALSE),""))</f>
        <v/>
      </c>
      <c r="T16" s="26">
        <f>IF(OR(A16="",R16="",S16=""),"",IFERROR(R16+S16,""))</f>
        <v/>
      </c>
      <c r="U16" s="22">
        <f>IF(A16="","",IFERROR(SUMIFS(Payments!$G$4:$G$103,Payments!$C$4:$C$103,A16,Payments!$H$4:$H$103,"Posted"),0))</f>
        <v/>
      </c>
      <c r="V16" s="22">
        <f>IF(OR(A16="",P16=""),"",IFERROR(MAX(P16-U16,0),""))</f>
        <v/>
      </c>
      <c r="W16" s="17">
        <f>IF(A16="","",IF(C16="","Check ID",IF(G16="","Pending Approval",IF(Q16="","Awaiting Invoice",IF(AND(V16&lt;=0,P16&gt;0),"Paid",IF(AND(T16&lt;&gt;"",T16&lt;TODAY()),"Past Due",IF(U16&gt;0,"Partially Paid","Approved / Unpaid")))))))</f>
        <v/>
      </c>
      <c r="X16" s="18" t="n"/>
      <c r="Y16" s="17">
        <f>IF(A16="","",IF(C16="","Check subcontractor ID",IF(D16="","Add property or job",IF(F16="","Add work date",IF(AND(G16&lt;&gt;"",F16&lt;&gt;"",G16&lt;F16),"Check approval date",IF(M16="","Check retainage rate",IF(OR(M16&lt;0,M16&gt;0.5),"Check retainage rate",IF(S16="","Check payment terms",IF(AND(O16&lt;&gt;"",N16=""),"Check retainage release",IF(AND(O16&lt;&gt;"",N16&lt;&gt;"",O16&gt;N16),"Release exceeds held",IF(AND(R16&lt;&gt;"",Q16=""),"Add invoice number",IF(AND(Q16&lt;&gt;"",R16=""),"Add invoice date",IF(AND(U16&lt;&gt;"",P16&lt;&gt;"",U16&gt;P16),"Payments exceed payable","")))))))))))))</f>
        <v/>
      </c>
    </row>
    <row r="17">
      <c r="A17" s="16" t="n"/>
      <c r="B17" s="16" t="n"/>
      <c r="C17" s="27">
        <f>IF(A17="","",IFERROR(VLOOKUP(B17,Subcontractors!$A$4:$B$103,2,FALSE),""))</f>
        <v/>
      </c>
      <c r="D17" s="18" t="n"/>
      <c r="E17" s="18" t="n"/>
      <c r="F17" s="19" t="n"/>
      <c r="G17" s="19" t="n"/>
      <c r="H17" s="20" t="n"/>
      <c r="I17" s="16" t="n"/>
      <c r="J17" s="21" t="n"/>
      <c r="K17" s="28">
        <f>IF(A17="","",IF(OR(H17="",J17=""),"",IFERROR(H17*J17,"")))</f>
        <v/>
      </c>
      <c r="L17" s="38" t="n"/>
      <c r="M17" s="40">
        <f>IF(A17="","",IF(L17&lt;&gt;"",L17,IFERROR(VLOOKUP(B17,Subcontractors!$A$4:$D$103,4,FALSE),"")))</f>
        <v/>
      </c>
      <c r="N17" s="28">
        <f>IF(OR(A17="",G17="",K17="",M17=""),"",IFERROR(K17*M17,""))</f>
        <v/>
      </c>
      <c r="O17" s="21" t="n"/>
      <c r="P17" s="28">
        <f>IF(OR(A17="",G17="",K17="",N17=""),"",IFERROR(K17-N17+IF(O17="",0,O17),""))</f>
        <v/>
      </c>
      <c r="Q17" s="16" t="n"/>
      <c r="R17" s="19" t="n"/>
      <c r="S17" s="30">
        <f>IF(A17="","",IFERROR(VLOOKUP(B17,Subcontractors!$A$4:$E$103,5,FALSE),""))</f>
        <v/>
      </c>
      <c r="T17" s="31">
        <f>IF(OR(A17="",R17="",S17=""),"",IFERROR(R17+S17,""))</f>
        <v/>
      </c>
      <c r="U17" s="28">
        <f>IF(A17="","",IFERROR(SUMIFS(Payments!$G$4:$G$103,Payments!$C$4:$C$103,A17,Payments!$H$4:$H$103,"Posted"),0))</f>
        <v/>
      </c>
      <c r="V17" s="28">
        <f>IF(OR(A17="",P17=""),"",IFERROR(MAX(P17-U17,0),""))</f>
        <v/>
      </c>
      <c r="W17" s="27">
        <f>IF(A17="","",IF(C17="","Check ID",IF(G17="","Pending Approval",IF(Q17="","Awaiting Invoice",IF(AND(V17&lt;=0,P17&gt;0),"Paid",IF(AND(T17&lt;&gt;"",T17&lt;TODAY()),"Past Due",IF(U17&gt;0,"Partially Paid","Approved / Unpaid")))))))</f>
        <v/>
      </c>
      <c r="X17" s="18" t="n"/>
      <c r="Y17" s="27">
        <f>IF(A17="","",IF(C17="","Check subcontractor ID",IF(D17="","Add property or job",IF(F17="","Add work date",IF(AND(G17&lt;&gt;"",F17&lt;&gt;"",G17&lt;F17),"Check approval date",IF(M17="","Check retainage rate",IF(OR(M17&lt;0,M17&gt;0.5),"Check retainage rate",IF(S17="","Check payment terms",IF(AND(O17&lt;&gt;"",N17=""),"Check retainage release",IF(AND(O17&lt;&gt;"",N17&lt;&gt;"",O17&gt;N17),"Release exceeds held",IF(AND(R17&lt;&gt;"",Q17=""),"Add invoice number",IF(AND(Q17&lt;&gt;"",R17=""),"Add invoice date",IF(AND(U17&lt;&gt;"",P17&lt;&gt;"",U17&gt;P17),"Payments exceed payable","")))))))))))))</f>
        <v/>
      </c>
    </row>
    <row r="18">
      <c r="A18" s="16" t="n"/>
      <c r="B18" s="16" t="n"/>
      <c r="C18" s="17">
        <f>IF(A18="","",IFERROR(VLOOKUP(B18,Subcontractors!$A$4:$B$103,2,FALSE),""))</f>
        <v/>
      </c>
      <c r="D18" s="18" t="n"/>
      <c r="E18" s="18" t="n"/>
      <c r="F18" s="19" t="n"/>
      <c r="G18" s="19" t="n"/>
      <c r="H18" s="20" t="n"/>
      <c r="I18" s="16" t="n"/>
      <c r="J18" s="21" t="n"/>
      <c r="K18" s="22">
        <f>IF(A18="","",IF(OR(H18="",J18=""),"",IFERROR(H18*J18,"")))</f>
        <v/>
      </c>
      <c r="L18" s="38" t="n"/>
      <c r="M18" s="39">
        <f>IF(A18="","",IF(L18&lt;&gt;"",L18,IFERROR(VLOOKUP(B18,Subcontractors!$A$4:$D$103,4,FALSE),"")))</f>
        <v/>
      </c>
      <c r="N18" s="22">
        <f>IF(OR(A18="",G18="",K18="",M18=""),"",IFERROR(K18*M18,""))</f>
        <v/>
      </c>
      <c r="O18" s="21" t="n"/>
      <c r="P18" s="22">
        <f>IF(OR(A18="",G18="",K18="",N18=""),"",IFERROR(K18-N18+IF(O18="",0,O18),""))</f>
        <v/>
      </c>
      <c r="Q18" s="16" t="n"/>
      <c r="R18" s="19" t="n"/>
      <c r="S18" s="25">
        <f>IF(A18="","",IFERROR(VLOOKUP(B18,Subcontractors!$A$4:$E$103,5,FALSE),""))</f>
        <v/>
      </c>
      <c r="T18" s="26">
        <f>IF(OR(A18="",R18="",S18=""),"",IFERROR(R18+S18,""))</f>
        <v/>
      </c>
      <c r="U18" s="22">
        <f>IF(A18="","",IFERROR(SUMIFS(Payments!$G$4:$G$103,Payments!$C$4:$C$103,A18,Payments!$H$4:$H$103,"Posted"),0))</f>
        <v/>
      </c>
      <c r="V18" s="22">
        <f>IF(OR(A18="",P18=""),"",IFERROR(MAX(P18-U18,0),""))</f>
        <v/>
      </c>
      <c r="W18" s="17">
        <f>IF(A18="","",IF(C18="","Check ID",IF(G18="","Pending Approval",IF(Q18="","Awaiting Invoice",IF(AND(V18&lt;=0,P18&gt;0),"Paid",IF(AND(T18&lt;&gt;"",T18&lt;TODAY()),"Past Due",IF(U18&gt;0,"Partially Paid","Approved / Unpaid")))))))</f>
        <v/>
      </c>
      <c r="X18" s="18" t="n"/>
      <c r="Y18" s="17">
        <f>IF(A18="","",IF(C18="","Check subcontractor ID",IF(D18="","Add property or job",IF(F18="","Add work date",IF(AND(G18&lt;&gt;"",F18&lt;&gt;"",G18&lt;F18),"Check approval date",IF(M18="","Check retainage rate",IF(OR(M18&lt;0,M18&gt;0.5),"Check retainage rate",IF(S18="","Check payment terms",IF(AND(O18&lt;&gt;"",N18=""),"Check retainage release",IF(AND(O18&lt;&gt;"",N18&lt;&gt;"",O18&gt;N18),"Release exceeds held",IF(AND(R18&lt;&gt;"",Q18=""),"Add invoice number",IF(AND(Q18&lt;&gt;"",R18=""),"Add invoice date",IF(AND(U18&lt;&gt;"",P18&lt;&gt;"",U18&gt;P18),"Payments exceed payable","")))))))))))))</f>
        <v/>
      </c>
    </row>
    <row r="19">
      <c r="A19" s="16" t="n"/>
      <c r="B19" s="16" t="n"/>
      <c r="C19" s="27">
        <f>IF(A19="","",IFERROR(VLOOKUP(B19,Subcontractors!$A$4:$B$103,2,FALSE),""))</f>
        <v/>
      </c>
      <c r="D19" s="18" t="n"/>
      <c r="E19" s="18" t="n"/>
      <c r="F19" s="19" t="n"/>
      <c r="G19" s="19" t="n"/>
      <c r="H19" s="20" t="n"/>
      <c r="I19" s="16" t="n"/>
      <c r="J19" s="21" t="n"/>
      <c r="K19" s="28">
        <f>IF(A19="","",IF(OR(H19="",J19=""),"",IFERROR(H19*J19,"")))</f>
        <v/>
      </c>
      <c r="L19" s="38" t="n"/>
      <c r="M19" s="40">
        <f>IF(A19="","",IF(L19&lt;&gt;"",L19,IFERROR(VLOOKUP(B19,Subcontractors!$A$4:$D$103,4,FALSE),"")))</f>
        <v/>
      </c>
      <c r="N19" s="28">
        <f>IF(OR(A19="",G19="",K19="",M19=""),"",IFERROR(K19*M19,""))</f>
        <v/>
      </c>
      <c r="O19" s="21" t="n"/>
      <c r="P19" s="28">
        <f>IF(OR(A19="",G19="",K19="",N19=""),"",IFERROR(K19-N19+IF(O19="",0,O19),""))</f>
        <v/>
      </c>
      <c r="Q19" s="16" t="n"/>
      <c r="R19" s="19" t="n"/>
      <c r="S19" s="30">
        <f>IF(A19="","",IFERROR(VLOOKUP(B19,Subcontractors!$A$4:$E$103,5,FALSE),""))</f>
        <v/>
      </c>
      <c r="T19" s="31">
        <f>IF(OR(A19="",R19="",S19=""),"",IFERROR(R19+S19,""))</f>
        <v/>
      </c>
      <c r="U19" s="28">
        <f>IF(A19="","",IFERROR(SUMIFS(Payments!$G$4:$G$103,Payments!$C$4:$C$103,A19,Payments!$H$4:$H$103,"Posted"),0))</f>
        <v/>
      </c>
      <c r="V19" s="28">
        <f>IF(OR(A19="",P19=""),"",IFERROR(MAX(P19-U19,0),""))</f>
        <v/>
      </c>
      <c r="W19" s="27">
        <f>IF(A19="","",IF(C19="","Check ID",IF(G19="","Pending Approval",IF(Q19="","Awaiting Invoice",IF(AND(V19&lt;=0,P19&gt;0),"Paid",IF(AND(T19&lt;&gt;"",T19&lt;TODAY()),"Past Due",IF(U19&gt;0,"Partially Paid","Approved / Unpaid")))))))</f>
        <v/>
      </c>
      <c r="X19" s="18" t="n"/>
      <c r="Y19" s="27">
        <f>IF(A19="","",IF(C19="","Check subcontractor ID",IF(D19="","Add property or job",IF(F19="","Add work date",IF(AND(G19&lt;&gt;"",F19&lt;&gt;"",G19&lt;F19),"Check approval date",IF(M19="","Check retainage rate",IF(OR(M19&lt;0,M19&gt;0.5),"Check retainage rate",IF(S19="","Check payment terms",IF(AND(O19&lt;&gt;"",N19=""),"Check retainage release",IF(AND(O19&lt;&gt;"",N19&lt;&gt;"",O19&gt;N19),"Release exceeds held",IF(AND(R19&lt;&gt;"",Q19=""),"Add invoice number",IF(AND(Q19&lt;&gt;"",R19=""),"Add invoice date",IF(AND(U19&lt;&gt;"",P19&lt;&gt;"",U19&gt;P19),"Payments exceed payable","")))))))))))))</f>
        <v/>
      </c>
    </row>
    <row r="20">
      <c r="A20" s="16" t="n"/>
      <c r="B20" s="16" t="n"/>
      <c r="C20" s="17">
        <f>IF(A20="","",IFERROR(VLOOKUP(B20,Subcontractors!$A$4:$B$103,2,FALSE),""))</f>
        <v/>
      </c>
      <c r="D20" s="18" t="n"/>
      <c r="E20" s="18" t="n"/>
      <c r="F20" s="19" t="n"/>
      <c r="G20" s="19" t="n"/>
      <c r="H20" s="20" t="n"/>
      <c r="I20" s="16" t="n"/>
      <c r="J20" s="21" t="n"/>
      <c r="K20" s="22">
        <f>IF(A20="","",IF(OR(H20="",J20=""),"",IFERROR(H20*J20,"")))</f>
        <v/>
      </c>
      <c r="L20" s="38" t="n"/>
      <c r="M20" s="39">
        <f>IF(A20="","",IF(L20&lt;&gt;"",L20,IFERROR(VLOOKUP(B20,Subcontractors!$A$4:$D$103,4,FALSE),"")))</f>
        <v/>
      </c>
      <c r="N20" s="22">
        <f>IF(OR(A20="",G20="",K20="",M20=""),"",IFERROR(K20*M20,""))</f>
        <v/>
      </c>
      <c r="O20" s="21" t="n"/>
      <c r="P20" s="22">
        <f>IF(OR(A20="",G20="",K20="",N20=""),"",IFERROR(K20-N20+IF(O20="",0,O20),""))</f>
        <v/>
      </c>
      <c r="Q20" s="16" t="n"/>
      <c r="R20" s="19" t="n"/>
      <c r="S20" s="25">
        <f>IF(A20="","",IFERROR(VLOOKUP(B20,Subcontractors!$A$4:$E$103,5,FALSE),""))</f>
        <v/>
      </c>
      <c r="T20" s="26">
        <f>IF(OR(A20="",R20="",S20=""),"",IFERROR(R20+S20,""))</f>
        <v/>
      </c>
      <c r="U20" s="22">
        <f>IF(A20="","",IFERROR(SUMIFS(Payments!$G$4:$G$103,Payments!$C$4:$C$103,A20,Payments!$H$4:$H$103,"Posted"),0))</f>
        <v/>
      </c>
      <c r="V20" s="22">
        <f>IF(OR(A20="",P20=""),"",IFERROR(MAX(P20-U20,0),""))</f>
        <v/>
      </c>
      <c r="W20" s="17">
        <f>IF(A20="","",IF(C20="","Check ID",IF(G20="","Pending Approval",IF(Q20="","Awaiting Invoice",IF(AND(V20&lt;=0,P20&gt;0),"Paid",IF(AND(T20&lt;&gt;"",T20&lt;TODAY()),"Past Due",IF(U20&gt;0,"Partially Paid","Approved / Unpaid")))))))</f>
        <v/>
      </c>
      <c r="X20" s="18" t="n"/>
      <c r="Y20" s="17">
        <f>IF(A20="","",IF(C20="","Check subcontractor ID",IF(D20="","Add property or job",IF(F20="","Add work date",IF(AND(G20&lt;&gt;"",F20&lt;&gt;"",G20&lt;F20),"Check approval date",IF(M20="","Check retainage rate",IF(OR(M20&lt;0,M20&gt;0.5),"Check retainage rate",IF(S20="","Check payment terms",IF(AND(O20&lt;&gt;"",N20=""),"Check retainage release",IF(AND(O20&lt;&gt;"",N20&lt;&gt;"",O20&gt;N20),"Release exceeds held",IF(AND(R20&lt;&gt;"",Q20=""),"Add invoice number",IF(AND(Q20&lt;&gt;"",R20=""),"Add invoice date",IF(AND(U20&lt;&gt;"",P20&lt;&gt;"",U20&gt;P20),"Payments exceed payable","")))))))))))))</f>
        <v/>
      </c>
    </row>
    <row r="21">
      <c r="A21" s="16" t="n"/>
      <c r="B21" s="16" t="n"/>
      <c r="C21" s="27">
        <f>IF(A21="","",IFERROR(VLOOKUP(B21,Subcontractors!$A$4:$B$103,2,FALSE),""))</f>
        <v/>
      </c>
      <c r="D21" s="18" t="n"/>
      <c r="E21" s="18" t="n"/>
      <c r="F21" s="19" t="n"/>
      <c r="G21" s="19" t="n"/>
      <c r="H21" s="20" t="n"/>
      <c r="I21" s="16" t="n"/>
      <c r="J21" s="21" t="n"/>
      <c r="K21" s="28">
        <f>IF(A21="","",IF(OR(H21="",J21=""),"",IFERROR(H21*J21,"")))</f>
        <v/>
      </c>
      <c r="L21" s="38" t="n"/>
      <c r="M21" s="40">
        <f>IF(A21="","",IF(L21&lt;&gt;"",L21,IFERROR(VLOOKUP(B21,Subcontractors!$A$4:$D$103,4,FALSE),"")))</f>
        <v/>
      </c>
      <c r="N21" s="28">
        <f>IF(OR(A21="",G21="",K21="",M21=""),"",IFERROR(K21*M21,""))</f>
        <v/>
      </c>
      <c r="O21" s="21" t="n"/>
      <c r="P21" s="28">
        <f>IF(OR(A21="",G21="",K21="",N21=""),"",IFERROR(K21-N21+IF(O21="",0,O21),""))</f>
        <v/>
      </c>
      <c r="Q21" s="16" t="n"/>
      <c r="R21" s="19" t="n"/>
      <c r="S21" s="30">
        <f>IF(A21="","",IFERROR(VLOOKUP(B21,Subcontractors!$A$4:$E$103,5,FALSE),""))</f>
        <v/>
      </c>
      <c r="T21" s="31">
        <f>IF(OR(A21="",R21="",S21=""),"",IFERROR(R21+S21,""))</f>
        <v/>
      </c>
      <c r="U21" s="28">
        <f>IF(A21="","",IFERROR(SUMIFS(Payments!$G$4:$G$103,Payments!$C$4:$C$103,A21,Payments!$H$4:$H$103,"Posted"),0))</f>
        <v/>
      </c>
      <c r="V21" s="28">
        <f>IF(OR(A21="",P21=""),"",IFERROR(MAX(P21-U21,0),""))</f>
        <v/>
      </c>
      <c r="W21" s="27">
        <f>IF(A21="","",IF(C21="","Check ID",IF(G21="","Pending Approval",IF(Q21="","Awaiting Invoice",IF(AND(V21&lt;=0,P21&gt;0),"Paid",IF(AND(T21&lt;&gt;"",T21&lt;TODAY()),"Past Due",IF(U21&gt;0,"Partially Paid","Approved / Unpaid")))))))</f>
        <v/>
      </c>
      <c r="X21" s="18" t="n"/>
      <c r="Y21" s="27">
        <f>IF(A21="","",IF(C21="","Check subcontractor ID",IF(D21="","Add property or job",IF(F21="","Add work date",IF(AND(G21&lt;&gt;"",F21&lt;&gt;"",G21&lt;F21),"Check approval date",IF(M21="","Check retainage rate",IF(OR(M21&lt;0,M21&gt;0.5),"Check retainage rate",IF(S21="","Check payment terms",IF(AND(O21&lt;&gt;"",N21=""),"Check retainage release",IF(AND(O21&lt;&gt;"",N21&lt;&gt;"",O21&gt;N21),"Release exceeds held",IF(AND(R21&lt;&gt;"",Q21=""),"Add invoice number",IF(AND(Q21&lt;&gt;"",R21=""),"Add invoice date",IF(AND(U21&lt;&gt;"",P21&lt;&gt;"",U21&gt;P21),"Payments exceed payable","")))))))))))))</f>
        <v/>
      </c>
    </row>
    <row r="22">
      <c r="A22" s="16" t="n"/>
      <c r="B22" s="16" t="n"/>
      <c r="C22" s="17">
        <f>IF(A22="","",IFERROR(VLOOKUP(B22,Subcontractors!$A$4:$B$103,2,FALSE),""))</f>
        <v/>
      </c>
      <c r="D22" s="18" t="n"/>
      <c r="E22" s="18" t="n"/>
      <c r="F22" s="19" t="n"/>
      <c r="G22" s="19" t="n"/>
      <c r="H22" s="20" t="n"/>
      <c r="I22" s="16" t="n"/>
      <c r="J22" s="21" t="n"/>
      <c r="K22" s="22">
        <f>IF(A22="","",IF(OR(H22="",J22=""),"",IFERROR(H22*J22,"")))</f>
        <v/>
      </c>
      <c r="L22" s="38" t="n"/>
      <c r="M22" s="39">
        <f>IF(A22="","",IF(L22&lt;&gt;"",L22,IFERROR(VLOOKUP(B22,Subcontractors!$A$4:$D$103,4,FALSE),"")))</f>
        <v/>
      </c>
      <c r="N22" s="22">
        <f>IF(OR(A22="",G22="",K22="",M22=""),"",IFERROR(K22*M22,""))</f>
        <v/>
      </c>
      <c r="O22" s="21" t="n"/>
      <c r="P22" s="22">
        <f>IF(OR(A22="",G22="",K22="",N22=""),"",IFERROR(K22-N22+IF(O22="",0,O22),""))</f>
        <v/>
      </c>
      <c r="Q22" s="16" t="n"/>
      <c r="R22" s="19" t="n"/>
      <c r="S22" s="25">
        <f>IF(A22="","",IFERROR(VLOOKUP(B22,Subcontractors!$A$4:$E$103,5,FALSE),""))</f>
        <v/>
      </c>
      <c r="T22" s="26">
        <f>IF(OR(A22="",R22="",S22=""),"",IFERROR(R22+S22,""))</f>
        <v/>
      </c>
      <c r="U22" s="22">
        <f>IF(A22="","",IFERROR(SUMIFS(Payments!$G$4:$G$103,Payments!$C$4:$C$103,A22,Payments!$H$4:$H$103,"Posted"),0))</f>
        <v/>
      </c>
      <c r="V22" s="22">
        <f>IF(OR(A22="",P22=""),"",IFERROR(MAX(P22-U22,0),""))</f>
        <v/>
      </c>
      <c r="W22" s="17">
        <f>IF(A22="","",IF(C22="","Check ID",IF(G22="","Pending Approval",IF(Q22="","Awaiting Invoice",IF(AND(V22&lt;=0,P22&gt;0),"Paid",IF(AND(T22&lt;&gt;"",T22&lt;TODAY()),"Past Due",IF(U22&gt;0,"Partially Paid","Approved / Unpaid")))))))</f>
        <v/>
      </c>
      <c r="X22" s="18" t="n"/>
      <c r="Y22" s="17">
        <f>IF(A22="","",IF(C22="","Check subcontractor ID",IF(D22="","Add property or job",IF(F22="","Add work date",IF(AND(G22&lt;&gt;"",F22&lt;&gt;"",G22&lt;F22),"Check approval date",IF(M22="","Check retainage rate",IF(OR(M22&lt;0,M22&gt;0.5),"Check retainage rate",IF(S22="","Check payment terms",IF(AND(O22&lt;&gt;"",N22=""),"Check retainage release",IF(AND(O22&lt;&gt;"",N22&lt;&gt;"",O22&gt;N22),"Release exceeds held",IF(AND(R22&lt;&gt;"",Q22=""),"Add invoice number",IF(AND(Q22&lt;&gt;"",R22=""),"Add invoice date",IF(AND(U22&lt;&gt;"",P22&lt;&gt;"",U22&gt;P22),"Payments exceed payable","")))))))))))))</f>
        <v/>
      </c>
    </row>
    <row r="23">
      <c r="A23" s="16" t="n"/>
      <c r="B23" s="16" t="n"/>
      <c r="C23" s="27">
        <f>IF(A23="","",IFERROR(VLOOKUP(B23,Subcontractors!$A$4:$B$103,2,FALSE),""))</f>
        <v/>
      </c>
      <c r="D23" s="18" t="n"/>
      <c r="E23" s="18" t="n"/>
      <c r="F23" s="19" t="n"/>
      <c r="G23" s="19" t="n"/>
      <c r="H23" s="20" t="n"/>
      <c r="I23" s="16" t="n"/>
      <c r="J23" s="21" t="n"/>
      <c r="K23" s="28">
        <f>IF(A23="","",IF(OR(H23="",J23=""),"",IFERROR(H23*J23,"")))</f>
        <v/>
      </c>
      <c r="L23" s="38" t="n"/>
      <c r="M23" s="40">
        <f>IF(A23="","",IF(L23&lt;&gt;"",L23,IFERROR(VLOOKUP(B23,Subcontractors!$A$4:$D$103,4,FALSE),"")))</f>
        <v/>
      </c>
      <c r="N23" s="28">
        <f>IF(OR(A23="",G23="",K23="",M23=""),"",IFERROR(K23*M23,""))</f>
        <v/>
      </c>
      <c r="O23" s="21" t="n"/>
      <c r="P23" s="28">
        <f>IF(OR(A23="",G23="",K23="",N23=""),"",IFERROR(K23-N23+IF(O23="",0,O23),""))</f>
        <v/>
      </c>
      <c r="Q23" s="16" t="n"/>
      <c r="R23" s="19" t="n"/>
      <c r="S23" s="30">
        <f>IF(A23="","",IFERROR(VLOOKUP(B23,Subcontractors!$A$4:$E$103,5,FALSE),""))</f>
        <v/>
      </c>
      <c r="T23" s="31">
        <f>IF(OR(A23="",R23="",S23=""),"",IFERROR(R23+S23,""))</f>
        <v/>
      </c>
      <c r="U23" s="28">
        <f>IF(A23="","",IFERROR(SUMIFS(Payments!$G$4:$G$103,Payments!$C$4:$C$103,A23,Payments!$H$4:$H$103,"Posted"),0))</f>
        <v/>
      </c>
      <c r="V23" s="28">
        <f>IF(OR(A23="",P23=""),"",IFERROR(MAX(P23-U23,0),""))</f>
        <v/>
      </c>
      <c r="W23" s="27">
        <f>IF(A23="","",IF(C23="","Check ID",IF(G23="","Pending Approval",IF(Q23="","Awaiting Invoice",IF(AND(V23&lt;=0,P23&gt;0),"Paid",IF(AND(T23&lt;&gt;"",T23&lt;TODAY()),"Past Due",IF(U23&gt;0,"Partially Paid","Approved / Unpaid")))))))</f>
        <v/>
      </c>
      <c r="X23" s="18" t="n"/>
      <c r="Y23" s="27">
        <f>IF(A23="","",IF(C23="","Check subcontractor ID",IF(D23="","Add property or job",IF(F23="","Add work date",IF(AND(G23&lt;&gt;"",F23&lt;&gt;"",G23&lt;F23),"Check approval date",IF(M23="","Check retainage rate",IF(OR(M23&lt;0,M23&gt;0.5),"Check retainage rate",IF(S23="","Check payment terms",IF(AND(O23&lt;&gt;"",N23=""),"Check retainage release",IF(AND(O23&lt;&gt;"",N23&lt;&gt;"",O23&gt;N23),"Release exceeds held",IF(AND(R23&lt;&gt;"",Q23=""),"Add invoice number",IF(AND(Q23&lt;&gt;"",R23=""),"Add invoice date",IF(AND(U23&lt;&gt;"",P23&lt;&gt;"",U23&gt;P23),"Payments exceed payable","")))))))))))))</f>
        <v/>
      </c>
    </row>
    <row r="24">
      <c r="A24" s="16" t="n"/>
      <c r="B24" s="16" t="n"/>
      <c r="C24" s="17">
        <f>IF(A24="","",IFERROR(VLOOKUP(B24,Subcontractors!$A$4:$B$103,2,FALSE),""))</f>
        <v/>
      </c>
      <c r="D24" s="18" t="n"/>
      <c r="E24" s="18" t="n"/>
      <c r="F24" s="19" t="n"/>
      <c r="G24" s="19" t="n"/>
      <c r="H24" s="20" t="n"/>
      <c r="I24" s="16" t="n"/>
      <c r="J24" s="21" t="n"/>
      <c r="K24" s="22">
        <f>IF(A24="","",IF(OR(H24="",J24=""),"",IFERROR(H24*J24,"")))</f>
        <v/>
      </c>
      <c r="L24" s="38" t="n"/>
      <c r="M24" s="39">
        <f>IF(A24="","",IF(L24&lt;&gt;"",L24,IFERROR(VLOOKUP(B24,Subcontractors!$A$4:$D$103,4,FALSE),"")))</f>
        <v/>
      </c>
      <c r="N24" s="22">
        <f>IF(OR(A24="",G24="",K24="",M24=""),"",IFERROR(K24*M24,""))</f>
        <v/>
      </c>
      <c r="O24" s="21" t="n"/>
      <c r="P24" s="22">
        <f>IF(OR(A24="",G24="",K24="",N24=""),"",IFERROR(K24-N24+IF(O24="",0,O24),""))</f>
        <v/>
      </c>
      <c r="Q24" s="16" t="n"/>
      <c r="R24" s="19" t="n"/>
      <c r="S24" s="25">
        <f>IF(A24="","",IFERROR(VLOOKUP(B24,Subcontractors!$A$4:$E$103,5,FALSE),""))</f>
        <v/>
      </c>
      <c r="T24" s="26">
        <f>IF(OR(A24="",R24="",S24=""),"",IFERROR(R24+S24,""))</f>
        <v/>
      </c>
      <c r="U24" s="22">
        <f>IF(A24="","",IFERROR(SUMIFS(Payments!$G$4:$G$103,Payments!$C$4:$C$103,A24,Payments!$H$4:$H$103,"Posted"),0))</f>
        <v/>
      </c>
      <c r="V24" s="22">
        <f>IF(OR(A24="",P24=""),"",IFERROR(MAX(P24-U24,0),""))</f>
        <v/>
      </c>
      <c r="W24" s="17">
        <f>IF(A24="","",IF(C24="","Check ID",IF(G24="","Pending Approval",IF(Q24="","Awaiting Invoice",IF(AND(V24&lt;=0,P24&gt;0),"Paid",IF(AND(T24&lt;&gt;"",T24&lt;TODAY()),"Past Due",IF(U24&gt;0,"Partially Paid","Approved / Unpaid")))))))</f>
        <v/>
      </c>
      <c r="X24" s="18" t="n"/>
      <c r="Y24" s="17">
        <f>IF(A24="","",IF(C24="","Check subcontractor ID",IF(D24="","Add property or job",IF(F24="","Add work date",IF(AND(G24&lt;&gt;"",F24&lt;&gt;"",G24&lt;F24),"Check approval date",IF(M24="","Check retainage rate",IF(OR(M24&lt;0,M24&gt;0.5),"Check retainage rate",IF(S24="","Check payment terms",IF(AND(O24&lt;&gt;"",N24=""),"Check retainage release",IF(AND(O24&lt;&gt;"",N24&lt;&gt;"",O24&gt;N24),"Release exceeds held",IF(AND(R24&lt;&gt;"",Q24=""),"Add invoice number",IF(AND(Q24&lt;&gt;"",R24=""),"Add invoice date",IF(AND(U24&lt;&gt;"",P24&lt;&gt;"",U24&gt;P24),"Payments exceed payable","")))))))))))))</f>
        <v/>
      </c>
    </row>
    <row r="25">
      <c r="A25" s="16" t="n"/>
      <c r="B25" s="16" t="n"/>
      <c r="C25" s="27">
        <f>IF(A25="","",IFERROR(VLOOKUP(B25,Subcontractors!$A$4:$B$103,2,FALSE),""))</f>
        <v/>
      </c>
      <c r="D25" s="18" t="n"/>
      <c r="E25" s="18" t="n"/>
      <c r="F25" s="19" t="n"/>
      <c r="G25" s="19" t="n"/>
      <c r="H25" s="20" t="n"/>
      <c r="I25" s="16" t="n"/>
      <c r="J25" s="21" t="n"/>
      <c r="K25" s="28">
        <f>IF(A25="","",IF(OR(H25="",J25=""),"",IFERROR(H25*J25,"")))</f>
        <v/>
      </c>
      <c r="L25" s="38" t="n"/>
      <c r="M25" s="40">
        <f>IF(A25="","",IF(L25&lt;&gt;"",L25,IFERROR(VLOOKUP(B25,Subcontractors!$A$4:$D$103,4,FALSE),"")))</f>
        <v/>
      </c>
      <c r="N25" s="28">
        <f>IF(OR(A25="",G25="",K25="",M25=""),"",IFERROR(K25*M25,""))</f>
        <v/>
      </c>
      <c r="O25" s="21" t="n"/>
      <c r="P25" s="28">
        <f>IF(OR(A25="",G25="",K25="",N25=""),"",IFERROR(K25-N25+IF(O25="",0,O25),""))</f>
        <v/>
      </c>
      <c r="Q25" s="16" t="n"/>
      <c r="R25" s="19" t="n"/>
      <c r="S25" s="30">
        <f>IF(A25="","",IFERROR(VLOOKUP(B25,Subcontractors!$A$4:$E$103,5,FALSE),""))</f>
        <v/>
      </c>
      <c r="T25" s="31">
        <f>IF(OR(A25="",R25="",S25=""),"",IFERROR(R25+S25,""))</f>
        <v/>
      </c>
      <c r="U25" s="28">
        <f>IF(A25="","",IFERROR(SUMIFS(Payments!$G$4:$G$103,Payments!$C$4:$C$103,A25,Payments!$H$4:$H$103,"Posted"),0))</f>
        <v/>
      </c>
      <c r="V25" s="28">
        <f>IF(OR(A25="",P25=""),"",IFERROR(MAX(P25-U25,0),""))</f>
        <v/>
      </c>
      <c r="W25" s="27">
        <f>IF(A25="","",IF(C25="","Check ID",IF(G25="","Pending Approval",IF(Q25="","Awaiting Invoice",IF(AND(V25&lt;=0,P25&gt;0),"Paid",IF(AND(T25&lt;&gt;"",T25&lt;TODAY()),"Past Due",IF(U25&gt;0,"Partially Paid","Approved / Unpaid")))))))</f>
        <v/>
      </c>
      <c r="X25" s="18" t="n"/>
      <c r="Y25" s="27">
        <f>IF(A25="","",IF(C25="","Check subcontractor ID",IF(D25="","Add property or job",IF(F25="","Add work date",IF(AND(G25&lt;&gt;"",F25&lt;&gt;"",G25&lt;F25),"Check approval date",IF(M25="","Check retainage rate",IF(OR(M25&lt;0,M25&gt;0.5),"Check retainage rate",IF(S25="","Check payment terms",IF(AND(O25&lt;&gt;"",N25=""),"Check retainage release",IF(AND(O25&lt;&gt;"",N25&lt;&gt;"",O25&gt;N25),"Release exceeds held",IF(AND(R25&lt;&gt;"",Q25=""),"Add invoice number",IF(AND(Q25&lt;&gt;"",R25=""),"Add invoice date",IF(AND(U25&lt;&gt;"",P25&lt;&gt;"",U25&gt;P25),"Payments exceed payable","")))))))))))))</f>
        <v/>
      </c>
    </row>
    <row r="26">
      <c r="A26" s="16" t="n"/>
      <c r="B26" s="16" t="n"/>
      <c r="C26" s="17">
        <f>IF(A26="","",IFERROR(VLOOKUP(B26,Subcontractors!$A$4:$B$103,2,FALSE),""))</f>
        <v/>
      </c>
      <c r="D26" s="18" t="n"/>
      <c r="E26" s="18" t="n"/>
      <c r="F26" s="19" t="n"/>
      <c r="G26" s="19" t="n"/>
      <c r="H26" s="20" t="n"/>
      <c r="I26" s="16" t="n"/>
      <c r="J26" s="21" t="n"/>
      <c r="K26" s="22">
        <f>IF(A26="","",IF(OR(H26="",J26=""),"",IFERROR(H26*J26,"")))</f>
        <v/>
      </c>
      <c r="L26" s="38" t="n"/>
      <c r="M26" s="39">
        <f>IF(A26="","",IF(L26&lt;&gt;"",L26,IFERROR(VLOOKUP(B26,Subcontractors!$A$4:$D$103,4,FALSE),"")))</f>
        <v/>
      </c>
      <c r="N26" s="22">
        <f>IF(OR(A26="",G26="",K26="",M26=""),"",IFERROR(K26*M26,""))</f>
        <v/>
      </c>
      <c r="O26" s="21" t="n"/>
      <c r="P26" s="22">
        <f>IF(OR(A26="",G26="",K26="",N26=""),"",IFERROR(K26-N26+IF(O26="",0,O26),""))</f>
        <v/>
      </c>
      <c r="Q26" s="16" t="n"/>
      <c r="R26" s="19" t="n"/>
      <c r="S26" s="25">
        <f>IF(A26="","",IFERROR(VLOOKUP(B26,Subcontractors!$A$4:$E$103,5,FALSE),""))</f>
        <v/>
      </c>
      <c r="T26" s="26">
        <f>IF(OR(A26="",R26="",S26=""),"",IFERROR(R26+S26,""))</f>
        <v/>
      </c>
      <c r="U26" s="22">
        <f>IF(A26="","",IFERROR(SUMIFS(Payments!$G$4:$G$103,Payments!$C$4:$C$103,A26,Payments!$H$4:$H$103,"Posted"),0))</f>
        <v/>
      </c>
      <c r="V26" s="22">
        <f>IF(OR(A26="",P26=""),"",IFERROR(MAX(P26-U26,0),""))</f>
        <v/>
      </c>
      <c r="W26" s="17">
        <f>IF(A26="","",IF(C26="","Check ID",IF(G26="","Pending Approval",IF(Q26="","Awaiting Invoice",IF(AND(V26&lt;=0,P26&gt;0),"Paid",IF(AND(T26&lt;&gt;"",T26&lt;TODAY()),"Past Due",IF(U26&gt;0,"Partially Paid","Approved / Unpaid")))))))</f>
        <v/>
      </c>
      <c r="X26" s="18" t="n"/>
      <c r="Y26" s="17">
        <f>IF(A26="","",IF(C26="","Check subcontractor ID",IF(D26="","Add property or job",IF(F26="","Add work date",IF(AND(G26&lt;&gt;"",F26&lt;&gt;"",G26&lt;F26),"Check approval date",IF(M26="","Check retainage rate",IF(OR(M26&lt;0,M26&gt;0.5),"Check retainage rate",IF(S26="","Check payment terms",IF(AND(O26&lt;&gt;"",N26=""),"Check retainage release",IF(AND(O26&lt;&gt;"",N26&lt;&gt;"",O26&gt;N26),"Release exceeds held",IF(AND(R26&lt;&gt;"",Q26=""),"Add invoice number",IF(AND(Q26&lt;&gt;"",R26=""),"Add invoice date",IF(AND(U26&lt;&gt;"",P26&lt;&gt;"",U26&gt;P26),"Payments exceed payable","")))))))))))))</f>
        <v/>
      </c>
    </row>
    <row r="27">
      <c r="A27" s="16" t="n"/>
      <c r="B27" s="16" t="n"/>
      <c r="C27" s="27">
        <f>IF(A27="","",IFERROR(VLOOKUP(B27,Subcontractors!$A$4:$B$103,2,FALSE),""))</f>
        <v/>
      </c>
      <c r="D27" s="18" t="n"/>
      <c r="E27" s="18" t="n"/>
      <c r="F27" s="19" t="n"/>
      <c r="G27" s="19" t="n"/>
      <c r="H27" s="20" t="n"/>
      <c r="I27" s="16" t="n"/>
      <c r="J27" s="21" t="n"/>
      <c r="K27" s="28">
        <f>IF(A27="","",IF(OR(H27="",J27=""),"",IFERROR(H27*J27,"")))</f>
        <v/>
      </c>
      <c r="L27" s="38" t="n"/>
      <c r="M27" s="40">
        <f>IF(A27="","",IF(L27&lt;&gt;"",L27,IFERROR(VLOOKUP(B27,Subcontractors!$A$4:$D$103,4,FALSE),"")))</f>
        <v/>
      </c>
      <c r="N27" s="28">
        <f>IF(OR(A27="",G27="",K27="",M27=""),"",IFERROR(K27*M27,""))</f>
        <v/>
      </c>
      <c r="O27" s="21" t="n"/>
      <c r="P27" s="28">
        <f>IF(OR(A27="",G27="",K27="",N27=""),"",IFERROR(K27-N27+IF(O27="",0,O27),""))</f>
        <v/>
      </c>
      <c r="Q27" s="16" t="n"/>
      <c r="R27" s="19" t="n"/>
      <c r="S27" s="30">
        <f>IF(A27="","",IFERROR(VLOOKUP(B27,Subcontractors!$A$4:$E$103,5,FALSE),""))</f>
        <v/>
      </c>
      <c r="T27" s="31">
        <f>IF(OR(A27="",R27="",S27=""),"",IFERROR(R27+S27,""))</f>
        <v/>
      </c>
      <c r="U27" s="28">
        <f>IF(A27="","",IFERROR(SUMIFS(Payments!$G$4:$G$103,Payments!$C$4:$C$103,A27,Payments!$H$4:$H$103,"Posted"),0))</f>
        <v/>
      </c>
      <c r="V27" s="28">
        <f>IF(OR(A27="",P27=""),"",IFERROR(MAX(P27-U27,0),""))</f>
        <v/>
      </c>
      <c r="W27" s="27">
        <f>IF(A27="","",IF(C27="","Check ID",IF(G27="","Pending Approval",IF(Q27="","Awaiting Invoice",IF(AND(V27&lt;=0,P27&gt;0),"Paid",IF(AND(T27&lt;&gt;"",T27&lt;TODAY()),"Past Due",IF(U27&gt;0,"Partially Paid","Approved / Unpaid")))))))</f>
        <v/>
      </c>
      <c r="X27" s="18" t="n"/>
      <c r="Y27" s="27">
        <f>IF(A27="","",IF(C27="","Check subcontractor ID",IF(D27="","Add property or job",IF(F27="","Add work date",IF(AND(G27&lt;&gt;"",F27&lt;&gt;"",G27&lt;F27),"Check approval date",IF(M27="","Check retainage rate",IF(OR(M27&lt;0,M27&gt;0.5),"Check retainage rate",IF(S27="","Check payment terms",IF(AND(O27&lt;&gt;"",N27=""),"Check retainage release",IF(AND(O27&lt;&gt;"",N27&lt;&gt;"",O27&gt;N27),"Release exceeds held",IF(AND(R27&lt;&gt;"",Q27=""),"Add invoice number",IF(AND(Q27&lt;&gt;"",R27=""),"Add invoice date",IF(AND(U27&lt;&gt;"",P27&lt;&gt;"",U27&gt;P27),"Payments exceed payable","")))))))))))))</f>
        <v/>
      </c>
    </row>
    <row r="28">
      <c r="A28" s="16" t="n"/>
      <c r="B28" s="16" t="n"/>
      <c r="C28" s="17">
        <f>IF(A28="","",IFERROR(VLOOKUP(B28,Subcontractors!$A$4:$B$103,2,FALSE),""))</f>
        <v/>
      </c>
      <c r="D28" s="18" t="n"/>
      <c r="E28" s="18" t="n"/>
      <c r="F28" s="19" t="n"/>
      <c r="G28" s="19" t="n"/>
      <c r="H28" s="20" t="n"/>
      <c r="I28" s="16" t="n"/>
      <c r="J28" s="21" t="n"/>
      <c r="K28" s="22">
        <f>IF(A28="","",IF(OR(H28="",J28=""),"",IFERROR(H28*J28,"")))</f>
        <v/>
      </c>
      <c r="L28" s="38" t="n"/>
      <c r="M28" s="39">
        <f>IF(A28="","",IF(L28&lt;&gt;"",L28,IFERROR(VLOOKUP(B28,Subcontractors!$A$4:$D$103,4,FALSE),"")))</f>
        <v/>
      </c>
      <c r="N28" s="22">
        <f>IF(OR(A28="",G28="",K28="",M28=""),"",IFERROR(K28*M28,""))</f>
        <v/>
      </c>
      <c r="O28" s="21" t="n"/>
      <c r="P28" s="22">
        <f>IF(OR(A28="",G28="",K28="",N28=""),"",IFERROR(K28-N28+IF(O28="",0,O28),""))</f>
        <v/>
      </c>
      <c r="Q28" s="16" t="n"/>
      <c r="R28" s="19" t="n"/>
      <c r="S28" s="25">
        <f>IF(A28="","",IFERROR(VLOOKUP(B28,Subcontractors!$A$4:$E$103,5,FALSE),""))</f>
        <v/>
      </c>
      <c r="T28" s="26">
        <f>IF(OR(A28="",R28="",S28=""),"",IFERROR(R28+S28,""))</f>
        <v/>
      </c>
      <c r="U28" s="22">
        <f>IF(A28="","",IFERROR(SUMIFS(Payments!$G$4:$G$103,Payments!$C$4:$C$103,A28,Payments!$H$4:$H$103,"Posted"),0))</f>
        <v/>
      </c>
      <c r="V28" s="22">
        <f>IF(OR(A28="",P28=""),"",IFERROR(MAX(P28-U28,0),""))</f>
        <v/>
      </c>
      <c r="W28" s="17">
        <f>IF(A28="","",IF(C28="","Check ID",IF(G28="","Pending Approval",IF(Q28="","Awaiting Invoice",IF(AND(V28&lt;=0,P28&gt;0),"Paid",IF(AND(T28&lt;&gt;"",T28&lt;TODAY()),"Past Due",IF(U28&gt;0,"Partially Paid","Approved / Unpaid")))))))</f>
        <v/>
      </c>
      <c r="X28" s="18" t="n"/>
      <c r="Y28" s="17">
        <f>IF(A28="","",IF(C28="","Check subcontractor ID",IF(D28="","Add property or job",IF(F28="","Add work date",IF(AND(G28&lt;&gt;"",F28&lt;&gt;"",G28&lt;F28),"Check approval date",IF(M28="","Check retainage rate",IF(OR(M28&lt;0,M28&gt;0.5),"Check retainage rate",IF(S28="","Check payment terms",IF(AND(O28&lt;&gt;"",N28=""),"Check retainage release",IF(AND(O28&lt;&gt;"",N28&lt;&gt;"",O28&gt;N28),"Release exceeds held",IF(AND(R28&lt;&gt;"",Q28=""),"Add invoice number",IF(AND(Q28&lt;&gt;"",R28=""),"Add invoice date",IF(AND(U28&lt;&gt;"",P28&lt;&gt;"",U28&gt;P28),"Payments exceed payable","")))))))))))))</f>
        <v/>
      </c>
    </row>
    <row r="29">
      <c r="A29" s="16" t="n"/>
      <c r="B29" s="16" t="n"/>
      <c r="C29" s="27">
        <f>IF(A29="","",IFERROR(VLOOKUP(B29,Subcontractors!$A$4:$B$103,2,FALSE),""))</f>
        <v/>
      </c>
      <c r="D29" s="18" t="n"/>
      <c r="E29" s="18" t="n"/>
      <c r="F29" s="19" t="n"/>
      <c r="G29" s="19" t="n"/>
      <c r="H29" s="20" t="n"/>
      <c r="I29" s="16" t="n"/>
      <c r="J29" s="21" t="n"/>
      <c r="K29" s="28">
        <f>IF(A29="","",IF(OR(H29="",J29=""),"",IFERROR(H29*J29,"")))</f>
        <v/>
      </c>
      <c r="L29" s="38" t="n"/>
      <c r="M29" s="40">
        <f>IF(A29="","",IF(L29&lt;&gt;"",L29,IFERROR(VLOOKUP(B29,Subcontractors!$A$4:$D$103,4,FALSE),"")))</f>
        <v/>
      </c>
      <c r="N29" s="28">
        <f>IF(OR(A29="",G29="",K29="",M29=""),"",IFERROR(K29*M29,""))</f>
        <v/>
      </c>
      <c r="O29" s="21" t="n"/>
      <c r="P29" s="28">
        <f>IF(OR(A29="",G29="",K29="",N29=""),"",IFERROR(K29-N29+IF(O29="",0,O29),""))</f>
        <v/>
      </c>
      <c r="Q29" s="16" t="n"/>
      <c r="R29" s="19" t="n"/>
      <c r="S29" s="30">
        <f>IF(A29="","",IFERROR(VLOOKUP(B29,Subcontractors!$A$4:$E$103,5,FALSE),""))</f>
        <v/>
      </c>
      <c r="T29" s="31">
        <f>IF(OR(A29="",R29="",S29=""),"",IFERROR(R29+S29,""))</f>
        <v/>
      </c>
      <c r="U29" s="28">
        <f>IF(A29="","",IFERROR(SUMIFS(Payments!$G$4:$G$103,Payments!$C$4:$C$103,A29,Payments!$H$4:$H$103,"Posted"),0))</f>
        <v/>
      </c>
      <c r="V29" s="28">
        <f>IF(OR(A29="",P29=""),"",IFERROR(MAX(P29-U29,0),""))</f>
        <v/>
      </c>
      <c r="W29" s="27">
        <f>IF(A29="","",IF(C29="","Check ID",IF(G29="","Pending Approval",IF(Q29="","Awaiting Invoice",IF(AND(V29&lt;=0,P29&gt;0),"Paid",IF(AND(T29&lt;&gt;"",T29&lt;TODAY()),"Past Due",IF(U29&gt;0,"Partially Paid","Approved / Unpaid")))))))</f>
        <v/>
      </c>
      <c r="X29" s="18" t="n"/>
      <c r="Y29" s="27">
        <f>IF(A29="","",IF(C29="","Check subcontractor ID",IF(D29="","Add property or job",IF(F29="","Add work date",IF(AND(G29&lt;&gt;"",F29&lt;&gt;"",G29&lt;F29),"Check approval date",IF(M29="","Check retainage rate",IF(OR(M29&lt;0,M29&gt;0.5),"Check retainage rate",IF(S29="","Check payment terms",IF(AND(O29&lt;&gt;"",N29=""),"Check retainage release",IF(AND(O29&lt;&gt;"",N29&lt;&gt;"",O29&gt;N29),"Release exceeds held",IF(AND(R29&lt;&gt;"",Q29=""),"Add invoice number",IF(AND(Q29&lt;&gt;"",R29=""),"Add invoice date",IF(AND(U29&lt;&gt;"",P29&lt;&gt;"",U29&gt;P29),"Payments exceed payable","")))))))))))))</f>
        <v/>
      </c>
    </row>
    <row r="30">
      <c r="A30" s="16" t="n"/>
      <c r="B30" s="16" t="n"/>
      <c r="C30" s="17">
        <f>IF(A30="","",IFERROR(VLOOKUP(B30,Subcontractors!$A$4:$B$103,2,FALSE),""))</f>
        <v/>
      </c>
      <c r="D30" s="18" t="n"/>
      <c r="E30" s="18" t="n"/>
      <c r="F30" s="19" t="n"/>
      <c r="G30" s="19" t="n"/>
      <c r="H30" s="20" t="n"/>
      <c r="I30" s="16" t="n"/>
      <c r="J30" s="21" t="n"/>
      <c r="K30" s="22">
        <f>IF(A30="","",IF(OR(H30="",J30=""),"",IFERROR(H30*J30,"")))</f>
        <v/>
      </c>
      <c r="L30" s="38" t="n"/>
      <c r="M30" s="39">
        <f>IF(A30="","",IF(L30&lt;&gt;"",L30,IFERROR(VLOOKUP(B30,Subcontractors!$A$4:$D$103,4,FALSE),"")))</f>
        <v/>
      </c>
      <c r="N30" s="22">
        <f>IF(OR(A30="",G30="",K30="",M30=""),"",IFERROR(K30*M30,""))</f>
        <v/>
      </c>
      <c r="O30" s="21" t="n"/>
      <c r="P30" s="22">
        <f>IF(OR(A30="",G30="",K30="",N30=""),"",IFERROR(K30-N30+IF(O30="",0,O30),""))</f>
        <v/>
      </c>
      <c r="Q30" s="16" t="n"/>
      <c r="R30" s="19" t="n"/>
      <c r="S30" s="25">
        <f>IF(A30="","",IFERROR(VLOOKUP(B30,Subcontractors!$A$4:$E$103,5,FALSE),""))</f>
        <v/>
      </c>
      <c r="T30" s="26">
        <f>IF(OR(A30="",R30="",S30=""),"",IFERROR(R30+S30,""))</f>
        <v/>
      </c>
      <c r="U30" s="22">
        <f>IF(A30="","",IFERROR(SUMIFS(Payments!$G$4:$G$103,Payments!$C$4:$C$103,A30,Payments!$H$4:$H$103,"Posted"),0))</f>
        <v/>
      </c>
      <c r="V30" s="22">
        <f>IF(OR(A30="",P30=""),"",IFERROR(MAX(P30-U30,0),""))</f>
        <v/>
      </c>
      <c r="W30" s="17">
        <f>IF(A30="","",IF(C30="","Check ID",IF(G30="","Pending Approval",IF(Q30="","Awaiting Invoice",IF(AND(V30&lt;=0,P30&gt;0),"Paid",IF(AND(T30&lt;&gt;"",T30&lt;TODAY()),"Past Due",IF(U30&gt;0,"Partially Paid","Approved / Unpaid")))))))</f>
        <v/>
      </c>
      <c r="X30" s="18" t="n"/>
      <c r="Y30" s="17">
        <f>IF(A30="","",IF(C30="","Check subcontractor ID",IF(D30="","Add property or job",IF(F30="","Add work date",IF(AND(G30&lt;&gt;"",F30&lt;&gt;"",G30&lt;F30),"Check approval date",IF(M30="","Check retainage rate",IF(OR(M30&lt;0,M30&gt;0.5),"Check retainage rate",IF(S30="","Check payment terms",IF(AND(O30&lt;&gt;"",N30=""),"Check retainage release",IF(AND(O30&lt;&gt;"",N30&lt;&gt;"",O30&gt;N30),"Release exceeds held",IF(AND(R30&lt;&gt;"",Q30=""),"Add invoice number",IF(AND(Q30&lt;&gt;"",R30=""),"Add invoice date",IF(AND(U30&lt;&gt;"",P30&lt;&gt;"",U30&gt;P30),"Payments exceed payable","")))))))))))))</f>
        <v/>
      </c>
    </row>
    <row r="31">
      <c r="A31" s="16" t="n"/>
      <c r="B31" s="16" t="n"/>
      <c r="C31" s="27">
        <f>IF(A31="","",IFERROR(VLOOKUP(B31,Subcontractors!$A$4:$B$103,2,FALSE),""))</f>
        <v/>
      </c>
      <c r="D31" s="18" t="n"/>
      <c r="E31" s="18" t="n"/>
      <c r="F31" s="19" t="n"/>
      <c r="G31" s="19" t="n"/>
      <c r="H31" s="20" t="n"/>
      <c r="I31" s="16" t="n"/>
      <c r="J31" s="21" t="n"/>
      <c r="K31" s="28">
        <f>IF(A31="","",IF(OR(H31="",J31=""),"",IFERROR(H31*J31,"")))</f>
        <v/>
      </c>
      <c r="L31" s="38" t="n"/>
      <c r="M31" s="40">
        <f>IF(A31="","",IF(L31&lt;&gt;"",L31,IFERROR(VLOOKUP(B31,Subcontractors!$A$4:$D$103,4,FALSE),"")))</f>
        <v/>
      </c>
      <c r="N31" s="28">
        <f>IF(OR(A31="",G31="",K31="",M31=""),"",IFERROR(K31*M31,""))</f>
        <v/>
      </c>
      <c r="O31" s="21" t="n"/>
      <c r="P31" s="28">
        <f>IF(OR(A31="",G31="",K31="",N31=""),"",IFERROR(K31-N31+IF(O31="",0,O31),""))</f>
        <v/>
      </c>
      <c r="Q31" s="16" t="n"/>
      <c r="R31" s="19" t="n"/>
      <c r="S31" s="30">
        <f>IF(A31="","",IFERROR(VLOOKUP(B31,Subcontractors!$A$4:$E$103,5,FALSE),""))</f>
        <v/>
      </c>
      <c r="T31" s="31">
        <f>IF(OR(A31="",R31="",S31=""),"",IFERROR(R31+S31,""))</f>
        <v/>
      </c>
      <c r="U31" s="28">
        <f>IF(A31="","",IFERROR(SUMIFS(Payments!$G$4:$G$103,Payments!$C$4:$C$103,A31,Payments!$H$4:$H$103,"Posted"),0))</f>
        <v/>
      </c>
      <c r="V31" s="28">
        <f>IF(OR(A31="",P31=""),"",IFERROR(MAX(P31-U31,0),""))</f>
        <v/>
      </c>
      <c r="W31" s="27">
        <f>IF(A31="","",IF(C31="","Check ID",IF(G31="","Pending Approval",IF(Q31="","Awaiting Invoice",IF(AND(V31&lt;=0,P31&gt;0),"Paid",IF(AND(T31&lt;&gt;"",T31&lt;TODAY()),"Past Due",IF(U31&gt;0,"Partially Paid","Approved / Unpaid")))))))</f>
        <v/>
      </c>
      <c r="X31" s="18" t="n"/>
      <c r="Y31" s="27">
        <f>IF(A31="","",IF(C31="","Check subcontractor ID",IF(D31="","Add property or job",IF(F31="","Add work date",IF(AND(G31&lt;&gt;"",F31&lt;&gt;"",G31&lt;F31),"Check approval date",IF(M31="","Check retainage rate",IF(OR(M31&lt;0,M31&gt;0.5),"Check retainage rate",IF(S31="","Check payment terms",IF(AND(O31&lt;&gt;"",N31=""),"Check retainage release",IF(AND(O31&lt;&gt;"",N31&lt;&gt;"",O31&gt;N31),"Release exceeds held",IF(AND(R31&lt;&gt;"",Q31=""),"Add invoice number",IF(AND(Q31&lt;&gt;"",R31=""),"Add invoice date",IF(AND(U31&lt;&gt;"",P31&lt;&gt;"",U31&gt;P31),"Payments exceed payable","")))))))))))))</f>
        <v/>
      </c>
    </row>
    <row r="32">
      <c r="A32" s="16" t="n"/>
      <c r="B32" s="16" t="n"/>
      <c r="C32" s="17">
        <f>IF(A32="","",IFERROR(VLOOKUP(B32,Subcontractors!$A$4:$B$103,2,FALSE),""))</f>
        <v/>
      </c>
      <c r="D32" s="18" t="n"/>
      <c r="E32" s="18" t="n"/>
      <c r="F32" s="19" t="n"/>
      <c r="G32" s="19" t="n"/>
      <c r="H32" s="20" t="n"/>
      <c r="I32" s="16" t="n"/>
      <c r="J32" s="21" t="n"/>
      <c r="K32" s="22">
        <f>IF(A32="","",IF(OR(H32="",J32=""),"",IFERROR(H32*J32,"")))</f>
        <v/>
      </c>
      <c r="L32" s="38" t="n"/>
      <c r="M32" s="39">
        <f>IF(A32="","",IF(L32&lt;&gt;"",L32,IFERROR(VLOOKUP(B32,Subcontractors!$A$4:$D$103,4,FALSE),"")))</f>
        <v/>
      </c>
      <c r="N32" s="22">
        <f>IF(OR(A32="",G32="",K32="",M32=""),"",IFERROR(K32*M32,""))</f>
        <v/>
      </c>
      <c r="O32" s="21" t="n"/>
      <c r="P32" s="22">
        <f>IF(OR(A32="",G32="",K32="",N32=""),"",IFERROR(K32-N32+IF(O32="",0,O32),""))</f>
        <v/>
      </c>
      <c r="Q32" s="16" t="n"/>
      <c r="R32" s="19" t="n"/>
      <c r="S32" s="25">
        <f>IF(A32="","",IFERROR(VLOOKUP(B32,Subcontractors!$A$4:$E$103,5,FALSE),""))</f>
        <v/>
      </c>
      <c r="T32" s="26">
        <f>IF(OR(A32="",R32="",S32=""),"",IFERROR(R32+S32,""))</f>
        <v/>
      </c>
      <c r="U32" s="22">
        <f>IF(A32="","",IFERROR(SUMIFS(Payments!$G$4:$G$103,Payments!$C$4:$C$103,A32,Payments!$H$4:$H$103,"Posted"),0))</f>
        <v/>
      </c>
      <c r="V32" s="22">
        <f>IF(OR(A32="",P32=""),"",IFERROR(MAX(P32-U32,0),""))</f>
        <v/>
      </c>
      <c r="W32" s="17">
        <f>IF(A32="","",IF(C32="","Check ID",IF(G32="","Pending Approval",IF(Q32="","Awaiting Invoice",IF(AND(V32&lt;=0,P32&gt;0),"Paid",IF(AND(T32&lt;&gt;"",T32&lt;TODAY()),"Past Due",IF(U32&gt;0,"Partially Paid","Approved / Unpaid")))))))</f>
        <v/>
      </c>
      <c r="X32" s="18" t="n"/>
      <c r="Y32" s="17">
        <f>IF(A32="","",IF(C32="","Check subcontractor ID",IF(D32="","Add property or job",IF(F32="","Add work date",IF(AND(G32&lt;&gt;"",F32&lt;&gt;"",G32&lt;F32),"Check approval date",IF(M32="","Check retainage rate",IF(OR(M32&lt;0,M32&gt;0.5),"Check retainage rate",IF(S32="","Check payment terms",IF(AND(O32&lt;&gt;"",N32=""),"Check retainage release",IF(AND(O32&lt;&gt;"",N32&lt;&gt;"",O32&gt;N32),"Release exceeds held",IF(AND(R32&lt;&gt;"",Q32=""),"Add invoice number",IF(AND(Q32&lt;&gt;"",R32=""),"Add invoice date",IF(AND(U32&lt;&gt;"",P32&lt;&gt;"",U32&gt;P32),"Payments exceed payable","")))))))))))))</f>
        <v/>
      </c>
    </row>
    <row r="33">
      <c r="A33" s="16" t="n"/>
      <c r="B33" s="16" t="n"/>
      <c r="C33" s="27">
        <f>IF(A33="","",IFERROR(VLOOKUP(B33,Subcontractors!$A$4:$B$103,2,FALSE),""))</f>
        <v/>
      </c>
      <c r="D33" s="18" t="n"/>
      <c r="E33" s="18" t="n"/>
      <c r="F33" s="19" t="n"/>
      <c r="G33" s="19" t="n"/>
      <c r="H33" s="20" t="n"/>
      <c r="I33" s="16" t="n"/>
      <c r="J33" s="21" t="n"/>
      <c r="K33" s="28">
        <f>IF(A33="","",IF(OR(H33="",J33=""),"",IFERROR(H33*J33,"")))</f>
        <v/>
      </c>
      <c r="L33" s="38" t="n"/>
      <c r="M33" s="40">
        <f>IF(A33="","",IF(L33&lt;&gt;"",L33,IFERROR(VLOOKUP(B33,Subcontractors!$A$4:$D$103,4,FALSE),"")))</f>
        <v/>
      </c>
      <c r="N33" s="28">
        <f>IF(OR(A33="",G33="",K33="",M33=""),"",IFERROR(K33*M33,""))</f>
        <v/>
      </c>
      <c r="O33" s="21" t="n"/>
      <c r="P33" s="28">
        <f>IF(OR(A33="",G33="",K33="",N33=""),"",IFERROR(K33-N33+IF(O33="",0,O33),""))</f>
        <v/>
      </c>
      <c r="Q33" s="16" t="n"/>
      <c r="R33" s="19" t="n"/>
      <c r="S33" s="30">
        <f>IF(A33="","",IFERROR(VLOOKUP(B33,Subcontractors!$A$4:$E$103,5,FALSE),""))</f>
        <v/>
      </c>
      <c r="T33" s="31">
        <f>IF(OR(A33="",R33="",S33=""),"",IFERROR(R33+S33,""))</f>
        <v/>
      </c>
      <c r="U33" s="28">
        <f>IF(A33="","",IFERROR(SUMIFS(Payments!$G$4:$G$103,Payments!$C$4:$C$103,A33,Payments!$H$4:$H$103,"Posted"),0))</f>
        <v/>
      </c>
      <c r="V33" s="28">
        <f>IF(OR(A33="",P33=""),"",IFERROR(MAX(P33-U33,0),""))</f>
        <v/>
      </c>
      <c r="W33" s="27">
        <f>IF(A33="","",IF(C33="","Check ID",IF(G33="","Pending Approval",IF(Q33="","Awaiting Invoice",IF(AND(V33&lt;=0,P33&gt;0),"Paid",IF(AND(T33&lt;&gt;"",T33&lt;TODAY()),"Past Due",IF(U33&gt;0,"Partially Paid","Approved / Unpaid")))))))</f>
        <v/>
      </c>
      <c r="X33" s="18" t="n"/>
      <c r="Y33" s="27">
        <f>IF(A33="","",IF(C33="","Check subcontractor ID",IF(D33="","Add property or job",IF(F33="","Add work date",IF(AND(G33&lt;&gt;"",F33&lt;&gt;"",G33&lt;F33),"Check approval date",IF(M33="","Check retainage rate",IF(OR(M33&lt;0,M33&gt;0.5),"Check retainage rate",IF(S33="","Check payment terms",IF(AND(O33&lt;&gt;"",N33=""),"Check retainage release",IF(AND(O33&lt;&gt;"",N33&lt;&gt;"",O33&gt;N33),"Release exceeds held",IF(AND(R33&lt;&gt;"",Q33=""),"Add invoice number",IF(AND(Q33&lt;&gt;"",R33=""),"Add invoice date",IF(AND(U33&lt;&gt;"",P33&lt;&gt;"",U33&gt;P33),"Payments exceed payable","")))))))))))))</f>
        <v/>
      </c>
    </row>
    <row r="34">
      <c r="A34" s="16" t="n"/>
      <c r="B34" s="16" t="n"/>
      <c r="C34" s="17">
        <f>IF(A34="","",IFERROR(VLOOKUP(B34,Subcontractors!$A$4:$B$103,2,FALSE),""))</f>
        <v/>
      </c>
      <c r="D34" s="18" t="n"/>
      <c r="E34" s="18" t="n"/>
      <c r="F34" s="19" t="n"/>
      <c r="G34" s="19" t="n"/>
      <c r="H34" s="20" t="n"/>
      <c r="I34" s="16" t="n"/>
      <c r="J34" s="21" t="n"/>
      <c r="K34" s="22">
        <f>IF(A34="","",IF(OR(H34="",J34=""),"",IFERROR(H34*J34,"")))</f>
        <v/>
      </c>
      <c r="L34" s="38" t="n"/>
      <c r="M34" s="39">
        <f>IF(A34="","",IF(L34&lt;&gt;"",L34,IFERROR(VLOOKUP(B34,Subcontractors!$A$4:$D$103,4,FALSE),"")))</f>
        <v/>
      </c>
      <c r="N34" s="22">
        <f>IF(OR(A34="",G34="",K34="",M34=""),"",IFERROR(K34*M34,""))</f>
        <v/>
      </c>
      <c r="O34" s="21" t="n"/>
      <c r="P34" s="22">
        <f>IF(OR(A34="",G34="",K34="",N34=""),"",IFERROR(K34-N34+IF(O34="",0,O34),""))</f>
        <v/>
      </c>
      <c r="Q34" s="16" t="n"/>
      <c r="R34" s="19" t="n"/>
      <c r="S34" s="25">
        <f>IF(A34="","",IFERROR(VLOOKUP(B34,Subcontractors!$A$4:$E$103,5,FALSE),""))</f>
        <v/>
      </c>
      <c r="T34" s="26">
        <f>IF(OR(A34="",R34="",S34=""),"",IFERROR(R34+S34,""))</f>
        <v/>
      </c>
      <c r="U34" s="22">
        <f>IF(A34="","",IFERROR(SUMIFS(Payments!$G$4:$G$103,Payments!$C$4:$C$103,A34,Payments!$H$4:$H$103,"Posted"),0))</f>
        <v/>
      </c>
      <c r="V34" s="22">
        <f>IF(OR(A34="",P34=""),"",IFERROR(MAX(P34-U34,0),""))</f>
        <v/>
      </c>
      <c r="W34" s="17">
        <f>IF(A34="","",IF(C34="","Check ID",IF(G34="","Pending Approval",IF(Q34="","Awaiting Invoice",IF(AND(V34&lt;=0,P34&gt;0),"Paid",IF(AND(T34&lt;&gt;"",T34&lt;TODAY()),"Past Due",IF(U34&gt;0,"Partially Paid","Approved / Unpaid")))))))</f>
        <v/>
      </c>
      <c r="X34" s="18" t="n"/>
      <c r="Y34" s="17">
        <f>IF(A34="","",IF(C34="","Check subcontractor ID",IF(D34="","Add property or job",IF(F34="","Add work date",IF(AND(G34&lt;&gt;"",F34&lt;&gt;"",G34&lt;F34),"Check approval date",IF(M34="","Check retainage rate",IF(OR(M34&lt;0,M34&gt;0.5),"Check retainage rate",IF(S34="","Check payment terms",IF(AND(O34&lt;&gt;"",N34=""),"Check retainage release",IF(AND(O34&lt;&gt;"",N34&lt;&gt;"",O34&gt;N34),"Release exceeds held",IF(AND(R34&lt;&gt;"",Q34=""),"Add invoice number",IF(AND(Q34&lt;&gt;"",R34=""),"Add invoice date",IF(AND(U34&lt;&gt;"",P34&lt;&gt;"",U34&gt;P34),"Payments exceed payable","")))))))))))))</f>
        <v/>
      </c>
    </row>
    <row r="35">
      <c r="A35" s="16" t="n"/>
      <c r="B35" s="16" t="n"/>
      <c r="C35" s="27">
        <f>IF(A35="","",IFERROR(VLOOKUP(B35,Subcontractors!$A$4:$B$103,2,FALSE),""))</f>
        <v/>
      </c>
      <c r="D35" s="18" t="n"/>
      <c r="E35" s="18" t="n"/>
      <c r="F35" s="19" t="n"/>
      <c r="G35" s="19" t="n"/>
      <c r="H35" s="20" t="n"/>
      <c r="I35" s="16" t="n"/>
      <c r="J35" s="21" t="n"/>
      <c r="K35" s="28">
        <f>IF(A35="","",IF(OR(H35="",J35=""),"",IFERROR(H35*J35,"")))</f>
        <v/>
      </c>
      <c r="L35" s="38" t="n"/>
      <c r="M35" s="40">
        <f>IF(A35="","",IF(L35&lt;&gt;"",L35,IFERROR(VLOOKUP(B35,Subcontractors!$A$4:$D$103,4,FALSE),"")))</f>
        <v/>
      </c>
      <c r="N35" s="28">
        <f>IF(OR(A35="",G35="",K35="",M35=""),"",IFERROR(K35*M35,""))</f>
        <v/>
      </c>
      <c r="O35" s="21" t="n"/>
      <c r="P35" s="28">
        <f>IF(OR(A35="",G35="",K35="",N35=""),"",IFERROR(K35-N35+IF(O35="",0,O35),""))</f>
        <v/>
      </c>
      <c r="Q35" s="16" t="n"/>
      <c r="R35" s="19" t="n"/>
      <c r="S35" s="30">
        <f>IF(A35="","",IFERROR(VLOOKUP(B35,Subcontractors!$A$4:$E$103,5,FALSE),""))</f>
        <v/>
      </c>
      <c r="T35" s="31">
        <f>IF(OR(A35="",R35="",S35=""),"",IFERROR(R35+S35,""))</f>
        <v/>
      </c>
      <c r="U35" s="28">
        <f>IF(A35="","",IFERROR(SUMIFS(Payments!$G$4:$G$103,Payments!$C$4:$C$103,A35,Payments!$H$4:$H$103,"Posted"),0))</f>
        <v/>
      </c>
      <c r="V35" s="28">
        <f>IF(OR(A35="",P35=""),"",IFERROR(MAX(P35-U35,0),""))</f>
        <v/>
      </c>
      <c r="W35" s="27">
        <f>IF(A35="","",IF(C35="","Check ID",IF(G35="","Pending Approval",IF(Q35="","Awaiting Invoice",IF(AND(V35&lt;=0,P35&gt;0),"Paid",IF(AND(T35&lt;&gt;"",T35&lt;TODAY()),"Past Due",IF(U35&gt;0,"Partially Paid","Approved / Unpaid")))))))</f>
        <v/>
      </c>
      <c r="X35" s="18" t="n"/>
      <c r="Y35" s="27">
        <f>IF(A35="","",IF(C35="","Check subcontractor ID",IF(D35="","Add property or job",IF(F35="","Add work date",IF(AND(G35&lt;&gt;"",F35&lt;&gt;"",G35&lt;F35),"Check approval date",IF(M35="","Check retainage rate",IF(OR(M35&lt;0,M35&gt;0.5),"Check retainage rate",IF(S35="","Check payment terms",IF(AND(O35&lt;&gt;"",N35=""),"Check retainage release",IF(AND(O35&lt;&gt;"",N35&lt;&gt;"",O35&gt;N35),"Release exceeds held",IF(AND(R35&lt;&gt;"",Q35=""),"Add invoice number",IF(AND(Q35&lt;&gt;"",R35=""),"Add invoice date",IF(AND(U35&lt;&gt;"",P35&lt;&gt;"",U35&gt;P35),"Payments exceed payable","")))))))))))))</f>
        <v/>
      </c>
    </row>
    <row r="36">
      <c r="A36" s="16" t="n"/>
      <c r="B36" s="16" t="n"/>
      <c r="C36" s="17">
        <f>IF(A36="","",IFERROR(VLOOKUP(B36,Subcontractors!$A$4:$B$103,2,FALSE),""))</f>
        <v/>
      </c>
      <c r="D36" s="18" t="n"/>
      <c r="E36" s="18" t="n"/>
      <c r="F36" s="19" t="n"/>
      <c r="G36" s="19" t="n"/>
      <c r="H36" s="20" t="n"/>
      <c r="I36" s="16" t="n"/>
      <c r="J36" s="21" t="n"/>
      <c r="K36" s="22">
        <f>IF(A36="","",IF(OR(H36="",J36=""),"",IFERROR(H36*J36,"")))</f>
        <v/>
      </c>
      <c r="L36" s="38" t="n"/>
      <c r="M36" s="39">
        <f>IF(A36="","",IF(L36&lt;&gt;"",L36,IFERROR(VLOOKUP(B36,Subcontractors!$A$4:$D$103,4,FALSE),"")))</f>
        <v/>
      </c>
      <c r="N36" s="22">
        <f>IF(OR(A36="",G36="",K36="",M36=""),"",IFERROR(K36*M36,""))</f>
        <v/>
      </c>
      <c r="O36" s="21" t="n"/>
      <c r="P36" s="22">
        <f>IF(OR(A36="",G36="",K36="",N36=""),"",IFERROR(K36-N36+IF(O36="",0,O36),""))</f>
        <v/>
      </c>
      <c r="Q36" s="16" t="n"/>
      <c r="R36" s="19" t="n"/>
      <c r="S36" s="25">
        <f>IF(A36="","",IFERROR(VLOOKUP(B36,Subcontractors!$A$4:$E$103,5,FALSE),""))</f>
        <v/>
      </c>
      <c r="T36" s="26">
        <f>IF(OR(A36="",R36="",S36=""),"",IFERROR(R36+S36,""))</f>
        <v/>
      </c>
      <c r="U36" s="22">
        <f>IF(A36="","",IFERROR(SUMIFS(Payments!$G$4:$G$103,Payments!$C$4:$C$103,A36,Payments!$H$4:$H$103,"Posted"),0))</f>
        <v/>
      </c>
      <c r="V36" s="22">
        <f>IF(OR(A36="",P36=""),"",IFERROR(MAX(P36-U36,0),""))</f>
        <v/>
      </c>
      <c r="W36" s="17">
        <f>IF(A36="","",IF(C36="","Check ID",IF(G36="","Pending Approval",IF(Q36="","Awaiting Invoice",IF(AND(V36&lt;=0,P36&gt;0),"Paid",IF(AND(T36&lt;&gt;"",T36&lt;TODAY()),"Past Due",IF(U36&gt;0,"Partially Paid","Approved / Unpaid")))))))</f>
        <v/>
      </c>
      <c r="X36" s="18" t="n"/>
      <c r="Y36" s="17">
        <f>IF(A36="","",IF(C36="","Check subcontractor ID",IF(D36="","Add property or job",IF(F36="","Add work date",IF(AND(G36&lt;&gt;"",F36&lt;&gt;"",G36&lt;F36),"Check approval date",IF(M36="","Check retainage rate",IF(OR(M36&lt;0,M36&gt;0.5),"Check retainage rate",IF(S36="","Check payment terms",IF(AND(O36&lt;&gt;"",N36=""),"Check retainage release",IF(AND(O36&lt;&gt;"",N36&lt;&gt;"",O36&gt;N36),"Release exceeds held",IF(AND(R36&lt;&gt;"",Q36=""),"Add invoice number",IF(AND(Q36&lt;&gt;"",R36=""),"Add invoice date",IF(AND(U36&lt;&gt;"",P36&lt;&gt;"",U36&gt;P36),"Payments exceed payable","")))))))))))))</f>
        <v/>
      </c>
    </row>
    <row r="37">
      <c r="A37" s="16" t="n"/>
      <c r="B37" s="16" t="n"/>
      <c r="C37" s="27">
        <f>IF(A37="","",IFERROR(VLOOKUP(B37,Subcontractors!$A$4:$B$103,2,FALSE),""))</f>
        <v/>
      </c>
      <c r="D37" s="18" t="n"/>
      <c r="E37" s="18" t="n"/>
      <c r="F37" s="19" t="n"/>
      <c r="G37" s="19" t="n"/>
      <c r="H37" s="20" t="n"/>
      <c r="I37" s="16" t="n"/>
      <c r="J37" s="21" t="n"/>
      <c r="K37" s="28">
        <f>IF(A37="","",IF(OR(H37="",J37=""),"",IFERROR(H37*J37,"")))</f>
        <v/>
      </c>
      <c r="L37" s="38" t="n"/>
      <c r="M37" s="40">
        <f>IF(A37="","",IF(L37&lt;&gt;"",L37,IFERROR(VLOOKUP(B37,Subcontractors!$A$4:$D$103,4,FALSE),"")))</f>
        <v/>
      </c>
      <c r="N37" s="28">
        <f>IF(OR(A37="",G37="",K37="",M37=""),"",IFERROR(K37*M37,""))</f>
        <v/>
      </c>
      <c r="O37" s="21" t="n"/>
      <c r="P37" s="28">
        <f>IF(OR(A37="",G37="",K37="",N37=""),"",IFERROR(K37-N37+IF(O37="",0,O37),""))</f>
        <v/>
      </c>
      <c r="Q37" s="16" t="n"/>
      <c r="R37" s="19" t="n"/>
      <c r="S37" s="30">
        <f>IF(A37="","",IFERROR(VLOOKUP(B37,Subcontractors!$A$4:$E$103,5,FALSE),""))</f>
        <v/>
      </c>
      <c r="T37" s="31">
        <f>IF(OR(A37="",R37="",S37=""),"",IFERROR(R37+S37,""))</f>
        <v/>
      </c>
      <c r="U37" s="28">
        <f>IF(A37="","",IFERROR(SUMIFS(Payments!$G$4:$G$103,Payments!$C$4:$C$103,A37,Payments!$H$4:$H$103,"Posted"),0))</f>
        <v/>
      </c>
      <c r="V37" s="28">
        <f>IF(OR(A37="",P37=""),"",IFERROR(MAX(P37-U37,0),""))</f>
        <v/>
      </c>
      <c r="W37" s="27">
        <f>IF(A37="","",IF(C37="","Check ID",IF(G37="","Pending Approval",IF(Q37="","Awaiting Invoice",IF(AND(V37&lt;=0,P37&gt;0),"Paid",IF(AND(T37&lt;&gt;"",T37&lt;TODAY()),"Past Due",IF(U37&gt;0,"Partially Paid","Approved / Unpaid")))))))</f>
        <v/>
      </c>
      <c r="X37" s="18" t="n"/>
      <c r="Y37" s="27">
        <f>IF(A37="","",IF(C37="","Check subcontractor ID",IF(D37="","Add property or job",IF(F37="","Add work date",IF(AND(G37&lt;&gt;"",F37&lt;&gt;"",G37&lt;F37),"Check approval date",IF(M37="","Check retainage rate",IF(OR(M37&lt;0,M37&gt;0.5),"Check retainage rate",IF(S37="","Check payment terms",IF(AND(O37&lt;&gt;"",N37=""),"Check retainage release",IF(AND(O37&lt;&gt;"",N37&lt;&gt;"",O37&gt;N37),"Release exceeds held",IF(AND(R37&lt;&gt;"",Q37=""),"Add invoice number",IF(AND(Q37&lt;&gt;"",R37=""),"Add invoice date",IF(AND(U37&lt;&gt;"",P37&lt;&gt;"",U37&gt;P37),"Payments exceed payable","")))))))))))))</f>
        <v/>
      </c>
    </row>
    <row r="38">
      <c r="A38" s="16" t="n"/>
      <c r="B38" s="16" t="n"/>
      <c r="C38" s="17">
        <f>IF(A38="","",IFERROR(VLOOKUP(B38,Subcontractors!$A$4:$B$103,2,FALSE),""))</f>
        <v/>
      </c>
      <c r="D38" s="18" t="n"/>
      <c r="E38" s="18" t="n"/>
      <c r="F38" s="19" t="n"/>
      <c r="G38" s="19" t="n"/>
      <c r="H38" s="20" t="n"/>
      <c r="I38" s="16" t="n"/>
      <c r="J38" s="21" t="n"/>
      <c r="K38" s="22">
        <f>IF(A38="","",IF(OR(H38="",J38=""),"",IFERROR(H38*J38,"")))</f>
        <v/>
      </c>
      <c r="L38" s="38" t="n"/>
      <c r="M38" s="39">
        <f>IF(A38="","",IF(L38&lt;&gt;"",L38,IFERROR(VLOOKUP(B38,Subcontractors!$A$4:$D$103,4,FALSE),"")))</f>
        <v/>
      </c>
      <c r="N38" s="22">
        <f>IF(OR(A38="",G38="",K38="",M38=""),"",IFERROR(K38*M38,""))</f>
        <v/>
      </c>
      <c r="O38" s="21" t="n"/>
      <c r="P38" s="22">
        <f>IF(OR(A38="",G38="",K38="",N38=""),"",IFERROR(K38-N38+IF(O38="",0,O38),""))</f>
        <v/>
      </c>
      <c r="Q38" s="16" t="n"/>
      <c r="R38" s="19" t="n"/>
      <c r="S38" s="25">
        <f>IF(A38="","",IFERROR(VLOOKUP(B38,Subcontractors!$A$4:$E$103,5,FALSE),""))</f>
        <v/>
      </c>
      <c r="T38" s="26">
        <f>IF(OR(A38="",R38="",S38=""),"",IFERROR(R38+S38,""))</f>
        <v/>
      </c>
      <c r="U38" s="22">
        <f>IF(A38="","",IFERROR(SUMIFS(Payments!$G$4:$G$103,Payments!$C$4:$C$103,A38,Payments!$H$4:$H$103,"Posted"),0))</f>
        <v/>
      </c>
      <c r="V38" s="22">
        <f>IF(OR(A38="",P38=""),"",IFERROR(MAX(P38-U38,0),""))</f>
        <v/>
      </c>
      <c r="W38" s="17">
        <f>IF(A38="","",IF(C38="","Check ID",IF(G38="","Pending Approval",IF(Q38="","Awaiting Invoice",IF(AND(V38&lt;=0,P38&gt;0),"Paid",IF(AND(T38&lt;&gt;"",T38&lt;TODAY()),"Past Due",IF(U38&gt;0,"Partially Paid","Approved / Unpaid")))))))</f>
        <v/>
      </c>
      <c r="X38" s="18" t="n"/>
      <c r="Y38" s="17">
        <f>IF(A38="","",IF(C38="","Check subcontractor ID",IF(D38="","Add property or job",IF(F38="","Add work date",IF(AND(G38&lt;&gt;"",F38&lt;&gt;"",G38&lt;F38),"Check approval date",IF(M38="","Check retainage rate",IF(OR(M38&lt;0,M38&gt;0.5),"Check retainage rate",IF(S38="","Check payment terms",IF(AND(O38&lt;&gt;"",N38=""),"Check retainage release",IF(AND(O38&lt;&gt;"",N38&lt;&gt;"",O38&gt;N38),"Release exceeds held",IF(AND(R38&lt;&gt;"",Q38=""),"Add invoice number",IF(AND(Q38&lt;&gt;"",R38=""),"Add invoice date",IF(AND(U38&lt;&gt;"",P38&lt;&gt;"",U38&gt;P38),"Payments exceed payable","")))))))))))))</f>
        <v/>
      </c>
    </row>
    <row r="39">
      <c r="A39" s="16" t="n"/>
      <c r="B39" s="16" t="n"/>
      <c r="C39" s="27">
        <f>IF(A39="","",IFERROR(VLOOKUP(B39,Subcontractors!$A$4:$B$103,2,FALSE),""))</f>
        <v/>
      </c>
      <c r="D39" s="18" t="n"/>
      <c r="E39" s="18" t="n"/>
      <c r="F39" s="19" t="n"/>
      <c r="G39" s="19" t="n"/>
      <c r="H39" s="20" t="n"/>
      <c r="I39" s="16" t="n"/>
      <c r="J39" s="21" t="n"/>
      <c r="K39" s="28">
        <f>IF(A39="","",IF(OR(H39="",J39=""),"",IFERROR(H39*J39,"")))</f>
        <v/>
      </c>
      <c r="L39" s="38" t="n"/>
      <c r="M39" s="40">
        <f>IF(A39="","",IF(L39&lt;&gt;"",L39,IFERROR(VLOOKUP(B39,Subcontractors!$A$4:$D$103,4,FALSE),"")))</f>
        <v/>
      </c>
      <c r="N39" s="28">
        <f>IF(OR(A39="",G39="",K39="",M39=""),"",IFERROR(K39*M39,""))</f>
        <v/>
      </c>
      <c r="O39" s="21" t="n"/>
      <c r="P39" s="28">
        <f>IF(OR(A39="",G39="",K39="",N39=""),"",IFERROR(K39-N39+IF(O39="",0,O39),""))</f>
        <v/>
      </c>
      <c r="Q39" s="16" t="n"/>
      <c r="R39" s="19" t="n"/>
      <c r="S39" s="30">
        <f>IF(A39="","",IFERROR(VLOOKUP(B39,Subcontractors!$A$4:$E$103,5,FALSE),""))</f>
        <v/>
      </c>
      <c r="T39" s="31">
        <f>IF(OR(A39="",R39="",S39=""),"",IFERROR(R39+S39,""))</f>
        <v/>
      </c>
      <c r="U39" s="28">
        <f>IF(A39="","",IFERROR(SUMIFS(Payments!$G$4:$G$103,Payments!$C$4:$C$103,A39,Payments!$H$4:$H$103,"Posted"),0))</f>
        <v/>
      </c>
      <c r="V39" s="28">
        <f>IF(OR(A39="",P39=""),"",IFERROR(MAX(P39-U39,0),""))</f>
        <v/>
      </c>
      <c r="W39" s="27">
        <f>IF(A39="","",IF(C39="","Check ID",IF(G39="","Pending Approval",IF(Q39="","Awaiting Invoice",IF(AND(V39&lt;=0,P39&gt;0),"Paid",IF(AND(T39&lt;&gt;"",T39&lt;TODAY()),"Past Due",IF(U39&gt;0,"Partially Paid","Approved / Unpaid")))))))</f>
        <v/>
      </c>
      <c r="X39" s="18" t="n"/>
      <c r="Y39" s="27">
        <f>IF(A39="","",IF(C39="","Check subcontractor ID",IF(D39="","Add property or job",IF(F39="","Add work date",IF(AND(G39&lt;&gt;"",F39&lt;&gt;"",G39&lt;F39),"Check approval date",IF(M39="","Check retainage rate",IF(OR(M39&lt;0,M39&gt;0.5),"Check retainage rate",IF(S39="","Check payment terms",IF(AND(O39&lt;&gt;"",N39=""),"Check retainage release",IF(AND(O39&lt;&gt;"",N39&lt;&gt;"",O39&gt;N39),"Release exceeds held",IF(AND(R39&lt;&gt;"",Q39=""),"Add invoice number",IF(AND(Q39&lt;&gt;"",R39=""),"Add invoice date",IF(AND(U39&lt;&gt;"",P39&lt;&gt;"",U39&gt;P39),"Payments exceed payable","")))))))))))))</f>
        <v/>
      </c>
    </row>
    <row r="40">
      <c r="A40" s="16" t="n"/>
      <c r="B40" s="16" t="n"/>
      <c r="C40" s="17">
        <f>IF(A40="","",IFERROR(VLOOKUP(B40,Subcontractors!$A$4:$B$103,2,FALSE),""))</f>
        <v/>
      </c>
      <c r="D40" s="18" t="n"/>
      <c r="E40" s="18" t="n"/>
      <c r="F40" s="19" t="n"/>
      <c r="G40" s="19" t="n"/>
      <c r="H40" s="20" t="n"/>
      <c r="I40" s="16" t="n"/>
      <c r="J40" s="21" t="n"/>
      <c r="K40" s="22">
        <f>IF(A40="","",IF(OR(H40="",J40=""),"",IFERROR(H40*J40,"")))</f>
        <v/>
      </c>
      <c r="L40" s="38" t="n"/>
      <c r="M40" s="39">
        <f>IF(A40="","",IF(L40&lt;&gt;"",L40,IFERROR(VLOOKUP(B40,Subcontractors!$A$4:$D$103,4,FALSE),"")))</f>
        <v/>
      </c>
      <c r="N40" s="22">
        <f>IF(OR(A40="",G40="",K40="",M40=""),"",IFERROR(K40*M40,""))</f>
        <v/>
      </c>
      <c r="O40" s="21" t="n"/>
      <c r="P40" s="22">
        <f>IF(OR(A40="",G40="",K40="",N40=""),"",IFERROR(K40-N40+IF(O40="",0,O40),""))</f>
        <v/>
      </c>
      <c r="Q40" s="16" t="n"/>
      <c r="R40" s="19" t="n"/>
      <c r="S40" s="25">
        <f>IF(A40="","",IFERROR(VLOOKUP(B40,Subcontractors!$A$4:$E$103,5,FALSE),""))</f>
        <v/>
      </c>
      <c r="T40" s="26">
        <f>IF(OR(A40="",R40="",S40=""),"",IFERROR(R40+S40,""))</f>
        <v/>
      </c>
      <c r="U40" s="22">
        <f>IF(A40="","",IFERROR(SUMIFS(Payments!$G$4:$G$103,Payments!$C$4:$C$103,A40,Payments!$H$4:$H$103,"Posted"),0))</f>
        <v/>
      </c>
      <c r="V40" s="22">
        <f>IF(OR(A40="",P40=""),"",IFERROR(MAX(P40-U40,0),""))</f>
        <v/>
      </c>
      <c r="W40" s="17">
        <f>IF(A40="","",IF(C40="","Check ID",IF(G40="","Pending Approval",IF(Q40="","Awaiting Invoice",IF(AND(V40&lt;=0,P40&gt;0),"Paid",IF(AND(T40&lt;&gt;"",T40&lt;TODAY()),"Past Due",IF(U40&gt;0,"Partially Paid","Approved / Unpaid")))))))</f>
        <v/>
      </c>
      <c r="X40" s="18" t="n"/>
      <c r="Y40" s="17">
        <f>IF(A40="","",IF(C40="","Check subcontractor ID",IF(D40="","Add property or job",IF(F40="","Add work date",IF(AND(G40&lt;&gt;"",F40&lt;&gt;"",G40&lt;F40),"Check approval date",IF(M40="","Check retainage rate",IF(OR(M40&lt;0,M40&gt;0.5),"Check retainage rate",IF(S40="","Check payment terms",IF(AND(O40&lt;&gt;"",N40=""),"Check retainage release",IF(AND(O40&lt;&gt;"",N40&lt;&gt;"",O40&gt;N40),"Release exceeds held",IF(AND(R40&lt;&gt;"",Q40=""),"Add invoice number",IF(AND(Q40&lt;&gt;"",R40=""),"Add invoice date",IF(AND(U40&lt;&gt;"",P40&lt;&gt;"",U40&gt;P40),"Payments exceed payable","")))))))))))))</f>
        <v/>
      </c>
    </row>
    <row r="41">
      <c r="A41" s="16" t="n"/>
      <c r="B41" s="16" t="n"/>
      <c r="C41" s="27">
        <f>IF(A41="","",IFERROR(VLOOKUP(B41,Subcontractors!$A$4:$B$103,2,FALSE),""))</f>
        <v/>
      </c>
      <c r="D41" s="18" t="n"/>
      <c r="E41" s="18" t="n"/>
      <c r="F41" s="19" t="n"/>
      <c r="G41" s="19" t="n"/>
      <c r="H41" s="20" t="n"/>
      <c r="I41" s="16" t="n"/>
      <c r="J41" s="21" t="n"/>
      <c r="K41" s="28">
        <f>IF(A41="","",IF(OR(H41="",J41=""),"",IFERROR(H41*J41,"")))</f>
        <v/>
      </c>
      <c r="L41" s="38" t="n"/>
      <c r="M41" s="40">
        <f>IF(A41="","",IF(L41&lt;&gt;"",L41,IFERROR(VLOOKUP(B41,Subcontractors!$A$4:$D$103,4,FALSE),"")))</f>
        <v/>
      </c>
      <c r="N41" s="28">
        <f>IF(OR(A41="",G41="",K41="",M41=""),"",IFERROR(K41*M41,""))</f>
        <v/>
      </c>
      <c r="O41" s="21" t="n"/>
      <c r="P41" s="28">
        <f>IF(OR(A41="",G41="",K41="",N41=""),"",IFERROR(K41-N41+IF(O41="",0,O41),""))</f>
        <v/>
      </c>
      <c r="Q41" s="16" t="n"/>
      <c r="R41" s="19" t="n"/>
      <c r="S41" s="30">
        <f>IF(A41="","",IFERROR(VLOOKUP(B41,Subcontractors!$A$4:$E$103,5,FALSE),""))</f>
        <v/>
      </c>
      <c r="T41" s="31">
        <f>IF(OR(A41="",R41="",S41=""),"",IFERROR(R41+S41,""))</f>
        <v/>
      </c>
      <c r="U41" s="28">
        <f>IF(A41="","",IFERROR(SUMIFS(Payments!$G$4:$G$103,Payments!$C$4:$C$103,A41,Payments!$H$4:$H$103,"Posted"),0))</f>
        <v/>
      </c>
      <c r="V41" s="28">
        <f>IF(OR(A41="",P41=""),"",IFERROR(MAX(P41-U41,0),""))</f>
        <v/>
      </c>
      <c r="W41" s="27">
        <f>IF(A41="","",IF(C41="","Check ID",IF(G41="","Pending Approval",IF(Q41="","Awaiting Invoice",IF(AND(V41&lt;=0,P41&gt;0),"Paid",IF(AND(T41&lt;&gt;"",T41&lt;TODAY()),"Past Due",IF(U41&gt;0,"Partially Paid","Approved / Unpaid")))))))</f>
        <v/>
      </c>
      <c r="X41" s="18" t="n"/>
      <c r="Y41" s="27">
        <f>IF(A41="","",IF(C41="","Check subcontractor ID",IF(D41="","Add property or job",IF(F41="","Add work date",IF(AND(G41&lt;&gt;"",F41&lt;&gt;"",G41&lt;F41),"Check approval date",IF(M41="","Check retainage rate",IF(OR(M41&lt;0,M41&gt;0.5),"Check retainage rate",IF(S41="","Check payment terms",IF(AND(O41&lt;&gt;"",N41=""),"Check retainage release",IF(AND(O41&lt;&gt;"",N41&lt;&gt;"",O41&gt;N41),"Release exceeds held",IF(AND(R41&lt;&gt;"",Q41=""),"Add invoice number",IF(AND(Q41&lt;&gt;"",R41=""),"Add invoice date",IF(AND(U41&lt;&gt;"",P41&lt;&gt;"",U41&gt;P41),"Payments exceed payable","")))))))))))))</f>
        <v/>
      </c>
    </row>
    <row r="42">
      <c r="A42" s="16" t="n"/>
      <c r="B42" s="16" t="n"/>
      <c r="C42" s="17">
        <f>IF(A42="","",IFERROR(VLOOKUP(B42,Subcontractors!$A$4:$B$103,2,FALSE),""))</f>
        <v/>
      </c>
      <c r="D42" s="18" t="n"/>
      <c r="E42" s="18" t="n"/>
      <c r="F42" s="19" t="n"/>
      <c r="G42" s="19" t="n"/>
      <c r="H42" s="20" t="n"/>
      <c r="I42" s="16" t="n"/>
      <c r="J42" s="21" t="n"/>
      <c r="K42" s="22">
        <f>IF(A42="","",IF(OR(H42="",J42=""),"",IFERROR(H42*J42,"")))</f>
        <v/>
      </c>
      <c r="L42" s="38" t="n"/>
      <c r="M42" s="39">
        <f>IF(A42="","",IF(L42&lt;&gt;"",L42,IFERROR(VLOOKUP(B42,Subcontractors!$A$4:$D$103,4,FALSE),"")))</f>
        <v/>
      </c>
      <c r="N42" s="22">
        <f>IF(OR(A42="",G42="",K42="",M42=""),"",IFERROR(K42*M42,""))</f>
        <v/>
      </c>
      <c r="O42" s="21" t="n"/>
      <c r="P42" s="22">
        <f>IF(OR(A42="",G42="",K42="",N42=""),"",IFERROR(K42-N42+IF(O42="",0,O42),""))</f>
        <v/>
      </c>
      <c r="Q42" s="16" t="n"/>
      <c r="R42" s="19" t="n"/>
      <c r="S42" s="25">
        <f>IF(A42="","",IFERROR(VLOOKUP(B42,Subcontractors!$A$4:$E$103,5,FALSE),""))</f>
        <v/>
      </c>
      <c r="T42" s="26">
        <f>IF(OR(A42="",R42="",S42=""),"",IFERROR(R42+S42,""))</f>
        <v/>
      </c>
      <c r="U42" s="22">
        <f>IF(A42="","",IFERROR(SUMIFS(Payments!$G$4:$G$103,Payments!$C$4:$C$103,A42,Payments!$H$4:$H$103,"Posted"),0))</f>
        <v/>
      </c>
      <c r="V42" s="22">
        <f>IF(OR(A42="",P42=""),"",IFERROR(MAX(P42-U42,0),""))</f>
        <v/>
      </c>
      <c r="W42" s="17">
        <f>IF(A42="","",IF(C42="","Check ID",IF(G42="","Pending Approval",IF(Q42="","Awaiting Invoice",IF(AND(V42&lt;=0,P42&gt;0),"Paid",IF(AND(T42&lt;&gt;"",T42&lt;TODAY()),"Past Due",IF(U42&gt;0,"Partially Paid","Approved / Unpaid")))))))</f>
        <v/>
      </c>
      <c r="X42" s="18" t="n"/>
      <c r="Y42" s="17">
        <f>IF(A42="","",IF(C42="","Check subcontractor ID",IF(D42="","Add property or job",IF(F42="","Add work date",IF(AND(G42&lt;&gt;"",F42&lt;&gt;"",G42&lt;F42),"Check approval date",IF(M42="","Check retainage rate",IF(OR(M42&lt;0,M42&gt;0.5),"Check retainage rate",IF(S42="","Check payment terms",IF(AND(O42&lt;&gt;"",N42=""),"Check retainage release",IF(AND(O42&lt;&gt;"",N42&lt;&gt;"",O42&gt;N42),"Release exceeds held",IF(AND(R42&lt;&gt;"",Q42=""),"Add invoice number",IF(AND(Q42&lt;&gt;"",R42=""),"Add invoice date",IF(AND(U42&lt;&gt;"",P42&lt;&gt;"",U42&gt;P42),"Payments exceed payable","")))))))))))))</f>
        <v/>
      </c>
    </row>
    <row r="43">
      <c r="A43" s="16" t="n"/>
      <c r="B43" s="16" t="n"/>
      <c r="C43" s="27">
        <f>IF(A43="","",IFERROR(VLOOKUP(B43,Subcontractors!$A$4:$B$103,2,FALSE),""))</f>
        <v/>
      </c>
      <c r="D43" s="18" t="n"/>
      <c r="E43" s="18" t="n"/>
      <c r="F43" s="19" t="n"/>
      <c r="G43" s="19" t="n"/>
      <c r="H43" s="20" t="n"/>
      <c r="I43" s="16" t="n"/>
      <c r="J43" s="21" t="n"/>
      <c r="K43" s="28">
        <f>IF(A43="","",IF(OR(H43="",J43=""),"",IFERROR(H43*J43,"")))</f>
        <v/>
      </c>
      <c r="L43" s="38" t="n"/>
      <c r="M43" s="40">
        <f>IF(A43="","",IF(L43&lt;&gt;"",L43,IFERROR(VLOOKUP(B43,Subcontractors!$A$4:$D$103,4,FALSE),"")))</f>
        <v/>
      </c>
      <c r="N43" s="28">
        <f>IF(OR(A43="",G43="",K43="",M43=""),"",IFERROR(K43*M43,""))</f>
        <v/>
      </c>
      <c r="O43" s="21" t="n"/>
      <c r="P43" s="28">
        <f>IF(OR(A43="",G43="",K43="",N43=""),"",IFERROR(K43-N43+IF(O43="",0,O43),""))</f>
        <v/>
      </c>
      <c r="Q43" s="16" t="n"/>
      <c r="R43" s="19" t="n"/>
      <c r="S43" s="30">
        <f>IF(A43="","",IFERROR(VLOOKUP(B43,Subcontractors!$A$4:$E$103,5,FALSE),""))</f>
        <v/>
      </c>
      <c r="T43" s="31">
        <f>IF(OR(A43="",R43="",S43=""),"",IFERROR(R43+S43,""))</f>
        <v/>
      </c>
      <c r="U43" s="28">
        <f>IF(A43="","",IFERROR(SUMIFS(Payments!$G$4:$G$103,Payments!$C$4:$C$103,A43,Payments!$H$4:$H$103,"Posted"),0))</f>
        <v/>
      </c>
      <c r="V43" s="28">
        <f>IF(OR(A43="",P43=""),"",IFERROR(MAX(P43-U43,0),""))</f>
        <v/>
      </c>
      <c r="W43" s="27">
        <f>IF(A43="","",IF(C43="","Check ID",IF(G43="","Pending Approval",IF(Q43="","Awaiting Invoice",IF(AND(V43&lt;=0,P43&gt;0),"Paid",IF(AND(T43&lt;&gt;"",T43&lt;TODAY()),"Past Due",IF(U43&gt;0,"Partially Paid","Approved / Unpaid")))))))</f>
        <v/>
      </c>
      <c r="X43" s="18" t="n"/>
      <c r="Y43" s="27">
        <f>IF(A43="","",IF(C43="","Check subcontractor ID",IF(D43="","Add property or job",IF(F43="","Add work date",IF(AND(G43&lt;&gt;"",F43&lt;&gt;"",G43&lt;F43),"Check approval date",IF(M43="","Check retainage rate",IF(OR(M43&lt;0,M43&gt;0.5),"Check retainage rate",IF(S43="","Check payment terms",IF(AND(O43&lt;&gt;"",N43=""),"Check retainage release",IF(AND(O43&lt;&gt;"",N43&lt;&gt;"",O43&gt;N43),"Release exceeds held",IF(AND(R43&lt;&gt;"",Q43=""),"Add invoice number",IF(AND(Q43&lt;&gt;"",R43=""),"Add invoice date",IF(AND(U43&lt;&gt;"",P43&lt;&gt;"",U43&gt;P43),"Payments exceed payable","")))))))))))))</f>
        <v/>
      </c>
    </row>
    <row r="44">
      <c r="A44" s="16" t="n"/>
      <c r="B44" s="16" t="n"/>
      <c r="C44" s="17">
        <f>IF(A44="","",IFERROR(VLOOKUP(B44,Subcontractors!$A$4:$B$103,2,FALSE),""))</f>
        <v/>
      </c>
      <c r="D44" s="18" t="n"/>
      <c r="E44" s="18" t="n"/>
      <c r="F44" s="19" t="n"/>
      <c r="G44" s="19" t="n"/>
      <c r="H44" s="20" t="n"/>
      <c r="I44" s="16" t="n"/>
      <c r="J44" s="21" t="n"/>
      <c r="K44" s="22">
        <f>IF(A44="","",IF(OR(H44="",J44=""),"",IFERROR(H44*J44,"")))</f>
        <v/>
      </c>
      <c r="L44" s="38" t="n"/>
      <c r="M44" s="39">
        <f>IF(A44="","",IF(L44&lt;&gt;"",L44,IFERROR(VLOOKUP(B44,Subcontractors!$A$4:$D$103,4,FALSE),"")))</f>
        <v/>
      </c>
      <c r="N44" s="22">
        <f>IF(OR(A44="",G44="",K44="",M44=""),"",IFERROR(K44*M44,""))</f>
        <v/>
      </c>
      <c r="O44" s="21" t="n"/>
      <c r="P44" s="22">
        <f>IF(OR(A44="",G44="",K44="",N44=""),"",IFERROR(K44-N44+IF(O44="",0,O44),""))</f>
        <v/>
      </c>
      <c r="Q44" s="16" t="n"/>
      <c r="R44" s="19" t="n"/>
      <c r="S44" s="25">
        <f>IF(A44="","",IFERROR(VLOOKUP(B44,Subcontractors!$A$4:$E$103,5,FALSE),""))</f>
        <v/>
      </c>
      <c r="T44" s="26">
        <f>IF(OR(A44="",R44="",S44=""),"",IFERROR(R44+S44,""))</f>
        <v/>
      </c>
      <c r="U44" s="22">
        <f>IF(A44="","",IFERROR(SUMIFS(Payments!$G$4:$G$103,Payments!$C$4:$C$103,A44,Payments!$H$4:$H$103,"Posted"),0))</f>
        <v/>
      </c>
      <c r="V44" s="22">
        <f>IF(OR(A44="",P44=""),"",IFERROR(MAX(P44-U44,0),""))</f>
        <v/>
      </c>
      <c r="W44" s="17">
        <f>IF(A44="","",IF(C44="","Check ID",IF(G44="","Pending Approval",IF(Q44="","Awaiting Invoice",IF(AND(V44&lt;=0,P44&gt;0),"Paid",IF(AND(T44&lt;&gt;"",T44&lt;TODAY()),"Past Due",IF(U44&gt;0,"Partially Paid","Approved / Unpaid")))))))</f>
        <v/>
      </c>
      <c r="X44" s="18" t="n"/>
      <c r="Y44" s="17">
        <f>IF(A44="","",IF(C44="","Check subcontractor ID",IF(D44="","Add property or job",IF(F44="","Add work date",IF(AND(G44&lt;&gt;"",F44&lt;&gt;"",G44&lt;F44),"Check approval date",IF(M44="","Check retainage rate",IF(OR(M44&lt;0,M44&gt;0.5),"Check retainage rate",IF(S44="","Check payment terms",IF(AND(O44&lt;&gt;"",N44=""),"Check retainage release",IF(AND(O44&lt;&gt;"",N44&lt;&gt;"",O44&gt;N44),"Release exceeds held",IF(AND(R44&lt;&gt;"",Q44=""),"Add invoice number",IF(AND(Q44&lt;&gt;"",R44=""),"Add invoice date",IF(AND(U44&lt;&gt;"",P44&lt;&gt;"",U44&gt;P44),"Payments exceed payable","")))))))))))))</f>
        <v/>
      </c>
    </row>
    <row r="45">
      <c r="A45" s="16" t="n"/>
      <c r="B45" s="16" t="n"/>
      <c r="C45" s="27">
        <f>IF(A45="","",IFERROR(VLOOKUP(B45,Subcontractors!$A$4:$B$103,2,FALSE),""))</f>
        <v/>
      </c>
      <c r="D45" s="18" t="n"/>
      <c r="E45" s="18" t="n"/>
      <c r="F45" s="19" t="n"/>
      <c r="G45" s="19" t="n"/>
      <c r="H45" s="20" t="n"/>
      <c r="I45" s="16" t="n"/>
      <c r="J45" s="21" t="n"/>
      <c r="K45" s="28">
        <f>IF(A45="","",IF(OR(H45="",J45=""),"",IFERROR(H45*J45,"")))</f>
        <v/>
      </c>
      <c r="L45" s="38" t="n"/>
      <c r="M45" s="40">
        <f>IF(A45="","",IF(L45&lt;&gt;"",L45,IFERROR(VLOOKUP(B45,Subcontractors!$A$4:$D$103,4,FALSE),"")))</f>
        <v/>
      </c>
      <c r="N45" s="28">
        <f>IF(OR(A45="",G45="",K45="",M45=""),"",IFERROR(K45*M45,""))</f>
        <v/>
      </c>
      <c r="O45" s="21" t="n"/>
      <c r="P45" s="28">
        <f>IF(OR(A45="",G45="",K45="",N45=""),"",IFERROR(K45-N45+IF(O45="",0,O45),""))</f>
        <v/>
      </c>
      <c r="Q45" s="16" t="n"/>
      <c r="R45" s="19" t="n"/>
      <c r="S45" s="30">
        <f>IF(A45="","",IFERROR(VLOOKUP(B45,Subcontractors!$A$4:$E$103,5,FALSE),""))</f>
        <v/>
      </c>
      <c r="T45" s="31">
        <f>IF(OR(A45="",R45="",S45=""),"",IFERROR(R45+S45,""))</f>
        <v/>
      </c>
      <c r="U45" s="28">
        <f>IF(A45="","",IFERROR(SUMIFS(Payments!$G$4:$G$103,Payments!$C$4:$C$103,A45,Payments!$H$4:$H$103,"Posted"),0))</f>
        <v/>
      </c>
      <c r="V45" s="28">
        <f>IF(OR(A45="",P45=""),"",IFERROR(MAX(P45-U45,0),""))</f>
        <v/>
      </c>
      <c r="W45" s="27">
        <f>IF(A45="","",IF(C45="","Check ID",IF(G45="","Pending Approval",IF(Q45="","Awaiting Invoice",IF(AND(V45&lt;=0,P45&gt;0),"Paid",IF(AND(T45&lt;&gt;"",T45&lt;TODAY()),"Past Due",IF(U45&gt;0,"Partially Paid","Approved / Unpaid")))))))</f>
        <v/>
      </c>
      <c r="X45" s="18" t="n"/>
      <c r="Y45" s="27">
        <f>IF(A45="","",IF(C45="","Check subcontractor ID",IF(D45="","Add property or job",IF(F45="","Add work date",IF(AND(G45&lt;&gt;"",F45&lt;&gt;"",G45&lt;F45),"Check approval date",IF(M45="","Check retainage rate",IF(OR(M45&lt;0,M45&gt;0.5),"Check retainage rate",IF(S45="","Check payment terms",IF(AND(O45&lt;&gt;"",N45=""),"Check retainage release",IF(AND(O45&lt;&gt;"",N45&lt;&gt;"",O45&gt;N45),"Release exceeds held",IF(AND(R45&lt;&gt;"",Q45=""),"Add invoice number",IF(AND(Q45&lt;&gt;"",R45=""),"Add invoice date",IF(AND(U45&lt;&gt;"",P45&lt;&gt;"",U45&gt;P45),"Payments exceed payable","")))))))))))))</f>
        <v/>
      </c>
    </row>
    <row r="46">
      <c r="A46" s="16" t="n"/>
      <c r="B46" s="16" t="n"/>
      <c r="C46" s="17">
        <f>IF(A46="","",IFERROR(VLOOKUP(B46,Subcontractors!$A$4:$B$103,2,FALSE),""))</f>
        <v/>
      </c>
      <c r="D46" s="18" t="n"/>
      <c r="E46" s="18" t="n"/>
      <c r="F46" s="19" t="n"/>
      <c r="G46" s="19" t="n"/>
      <c r="H46" s="20" t="n"/>
      <c r="I46" s="16" t="n"/>
      <c r="J46" s="21" t="n"/>
      <c r="K46" s="22">
        <f>IF(A46="","",IF(OR(H46="",J46=""),"",IFERROR(H46*J46,"")))</f>
        <v/>
      </c>
      <c r="L46" s="38" t="n"/>
      <c r="M46" s="39">
        <f>IF(A46="","",IF(L46&lt;&gt;"",L46,IFERROR(VLOOKUP(B46,Subcontractors!$A$4:$D$103,4,FALSE),"")))</f>
        <v/>
      </c>
      <c r="N46" s="22">
        <f>IF(OR(A46="",G46="",K46="",M46=""),"",IFERROR(K46*M46,""))</f>
        <v/>
      </c>
      <c r="O46" s="21" t="n"/>
      <c r="P46" s="22">
        <f>IF(OR(A46="",G46="",K46="",N46=""),"",IFERROR(K46-N46+IF(O46="",0,O46),""))</f>
        <v/>
      </c>
      <c r="Q46" s="16" t="n"/>
      <c r="R46" s="19" t="n"/>
      <c r="S46" s="25">
        <f>IF(A46="","",IFERROR(VLOOKUP(B46,Subcontractors!$A$4:$E$103,5,FALSE),""))</f>
        <v/>
      </c>
      <c r="T46" s="26">
        <f>IF(OR(A46="",R46="",S46=""),"",IFERROR(R46+S46,""))</f>
        <v/>
      </c>
      <c r="U46" s="22">
        <f>IF(A46="","",IFERROR(SUMIFS(Payments!$G$4:$G$103,Payments!$C$4:$C$103,A46,Payments!$H$4:$H$103,"Posted"),0))</f>
        <v/>
      </c>
      <c r="V46" s="22">
        <f>IF(OR(A46="",P46=""),"",IFERROR(MAX(P46-U46,0),""))</f>
        <v/>
      </c>
      <c r="W46" s="17">
        <f>IF(A46="","",IF(C46="","Check ID",IF(G46="","Pending Approval",IF(Q46="","Awaiting Invoice",IF(AND(V46&lt;=0,P46&gt;0),"Paid",IF(AND(T46&lt;&gt;"",T46&lt;TODAY()),"Past Due",IF(U46&gt;0,"Partially Paid","Approved / Unpaid")))))))</f>
        <v/>
      </c>
      <c r="X46" s="18" t="n"/>
      <c r="Y46" s="17">
        <f>IF(A46="","",IF(C46="","Check subcontractor ID",IF(D46="","Add property or job",IF(F46="","Add work date",IF(AND(G46&lt;&gt;"",F46&lt;&gt;"",G46&lt;F46),"Check approval date",IF(M46="","Check retainage rate",IF(OR(M46&lt;0,M46&gt;0.5),"Check retainage rate",IF(S46="","Check payment terms",IF(AND(O46&lt;&gt;"",N46=""),"Check retainage release",IF(AND(O46&lt;&gt;"",N46&lt;&gt;"",O46&gt;N46),"Release exceeds held",IF(AND(R46&lt;&gt;"",Q46=""),"Add invoice number",IF(AND(Q46&lt;&gt;"",R46=""),"Add invoice date",IF(AND(U46&lt;&gt;"",P46&lt;&gt;"",U46&gt;P46),"Payments exceed payable","")))))))))))))</f>
        <v/>
      </c>
    </row>
    <row r="47">
      <c r="A47" s="16" t="n"/>
      <c r="B47" s="16" t="n"/>
      <c r="C47" s="27">
        <f>IF(A47="","",IFERROR(VLOOKUP(B47,Subcontractors!$A$4:$B$103,2,FALSE),""))</f>
        <v/>
      </c>
      <c r="D47" s="18" t="n"/>
      <c r="E47" s="18" t="n"/>
      <c r="F47" s="19" t="n"/>
      <c r="G47" s="19" t="n"/>
      <c r="H47" s="20" t="n"/>
      <c r="I47" s="16" t="n"/>
      <c r="J47" s="21" t="n"/>
      <c r="K47" s="28">
        <f>IF(A47="","",IF(OR(H47="",J47=""),"",IFERROR(H47*J47,"")))</f>
        <v/>
      </c>
      <c r="L47" s="38" t="n"/>
      <c r="M47" s="40">
        <f>IF(A47="","",IF(L47&lt;&gt;"",L47,IFERROR(VLOOKUP(B47,Subcontractors!$A$4:$D$103,4,FALSE),"")))</f>
        <v/>
      </c>
      <c r="N47" s="28">
        <f>IF(OR(A47="",G47="",K47="",M47=""),"",IFERROR(K47*M47,""))</f>
        <v/>
      </c>
      <c r="O47" s="21" t="n"/>
      <c r="P47" s="28">
        <f>IF(OR(A47="",G47="",K47="",N47=""),"",IFERROR(K47-N47+IF(O47="",0,O47),""))</f>
        <v/>
      </c>
      <c r="Q47" s="16" t="n"/>
      <c r="R47" s="19" t="n"/>
      <c r="S47" s="30">
        <f>IF(A47="","",IFERROR(VLOOKUP(B47,Subcontractors!$A$4:$E$103,5,FALSE),""))</f>
        <v/>
      </c>
      <c r="T47" s="31">
        <f>IF(OR(A47="",R47="",S47=""),"",IFERROR(R47+S47,""))</f>
        <v/>
      </c>
      <c r="U47" s="28">
        <f>IF(A47="","",IFERROR(SUMIFS(Payments!$G$4:$G$103,Payments!$C$4:$C$103,A47,Payments!$H$4:$H$103,"Posted"),0))</f>
        <v/>
      </c>
      <c r="V47" s="28">
        <f>IF(OR(A47="",P47=""),"",IFERROR(MAX(P47-U47,0),""))</f>
        <v/>
      </c>
      <c r="W47" s="27">
        <f>IF(A47="","",IF(C47="","Check ID",IF(G47="","Pending Approval",IF(Q47="","Awaiting Invoice",IF(AND(V47&lt;=0,P47&gt;0),"Paid",IF(AND(T47&lt;&gt;"",T47&lt;TODAY()),"Past Due",IF(U47&gt;0,"Partially Paid","Approved / Unpaid")))))))</f>
        <v/>
      </c>
      <c r="X47" s="18" t="n"/>
      <c r="Y47" s="27">
        <f>IF(A47="","",IF(C47="","Check subcontractor ID",IF(D47="","Add property or job",IF(F47="","Add work date",IF(AND(G47&lt;&gt;"",F47&lt;&gt;"",G47&lt;F47),"Check approval date",IF(M47="","Check retainage rate",IF(OR(M47&lt;0,M47&gt;0.5),"Check retainage rate",IF(S47="","Check payment terms",IF(AND(O47&lt;&gt;"",N47=""),"Check retainage release",IF(AND(O47&lt;&gt;"",N47&lt;&gt;"",O47&gt;N47),"Release exceeds held",IF(AND(R47&lt;&gt;"",Q47=""),"Add invoice number",IF(AND(Q47&lt;&gt;"",R47=""),"Add invoice date",IF(AND(U47&lt;&gt;"",P47&lt;&gt;"",U47&gt;P47),"Payments exceed payable","")))))))))))))</f>
        <v/>
      </c>
    </row>
    <row r="48">
      <c r="A48" s="16" t="n"/>
      <c r="B48" s="16" t="n"/>
      <c r="C48" s="17">
        <f>IF(A48="","",IFERROR(VLOOKUP(B48,Subcontractors!$A$4:$B$103,2,FALSE),""))</f>
        <v/>
      </c>
      <c r="D48" s="18" t="n"/>
      <c r="E48" s="18" t="n"/>
      <c r="F48" s="19" t="n"/>
      <c r="G48" s="19" t="n"/>
      <c r="H48" s="20" t="n"/>
      <c r="I48" s="16" t="n"/>
      <c r="J48" s="21" t="n"/>
      <c r="K48" s="22">
        <f>IF(A48="","",IF(OR(H48="",J48=""),"",IFERROR(H48*J48,"")))</f>
        <v/>
      </c>
      <c r="L48" s="38" t="n"/>
      <c r="M48" s="39">
        <f>IF(A48="","",IF(L48&lt;&gt;"",L48,IFERROR(VLOOKUP(B48,Subcontractors!$A$4:$D$103,4,FALSE),"")))</f>
        <v/>
      </c>
      <c r="N48" s="22">
        <f>IF(OR(A48="",G48="",K48="",M48=""),"",IFERROR(K48*M48,""))</f>
        <v/>
      </c>
      <c r="O48" s="21" t="n"/>
      <c r="P48" s="22">
        <f>IF(OR(A48="",G48="",K48="",N48=""),"",IFERROR(K48-N48+IF(O48="",0,O48),""))</f>
        <v/>
      </c>
      <c r="Q48" s="16" t="n"/>
      <c r="R48" s="19" t="n"/>
      <c r="S48" s="25">
        <f>IF(A48="","",IFERROR(VLOOKUP(B48,Subcontractors!$A$4:$E$103,5,FALSE),""))</f>
        <v/>
      </c>
      <c r="T48" s="26">
        <f>IF(OR(A48="",R48="",S48=""),"",IFERROR(R48+S48,""))</f>
        <v/>
      </c>
      <c r="U48" s="22">
        <f>IF(A48="","",IFERROR(SUMIFS(Payments!$G$4:$G$103,Payments!$C$4:$C$103,A48,Payments!$H$4:$H$103,"Posted"),0))</f>
        <v/>
      </c>
      <c r="V48" s="22">
        <f>IF(OR(A48="",P48=""),"",IFERROR(MAX(P48-U48,0),""))</f>
        <v/>
      </c>
      <c r="W48" s="17">
        <f>IF(A48="","",IF(C48="","Check ID",IF(G48="","Pending Approval",IF(Q48="","Awaiting Invoice",IF(AND(V48&lt;=0,P48&gt;0),"Paid",IF(AND(T48&lt;&gt;"",T48&lt;TODAY()),"Past Due",IF(U48&gt;0,"Partially Paid","Approved / Unpaid")))))))</f>
        <v/>
      </c>
      <c r="X48" s="18" t="n"/>
      <c r="Y48" s="17">
        <f>IF(A48="","",IF(C48="","Check subcontractor ID",IF(D48="","Add property or job",IF(F48="","Add work date",IF(AND(G48&lt;&gt;"",F48&lt;&gt;"",G48&lt;F48),"Check approval date",IF(M48="","Check retainage rate",IF(OR(M48&lt;0,M48&gt;0.5),"Check retainage rate",IF(S48="","Check payment terms",IF(AND(O48&lt;&gt;"",N48=""),"Check retainage release",IF(AND(O48&lt;&gt;"",N48&lt;&gt;"",O48&gt;N48),"Release exceeds held",IF(AND(R48&lt;&gt;"",Q48=""),"Add invoice number",IF(AND(Q48&lt;&gt;"",R48=""),"Add invoice date",IF(AND(U48&lt;&gt;"",P48&lt;&gt;"",U48&gt;P48),"Payments exceed payable","")))))))))))))</f>
        <v/>
      </c>
    </row>
    <row r="49">
      <c r="A49" s="16" t="n"/>
      <c r="B49" s="16" t="n"/>
      <c r="C49" s="27">
        <f>IF(A49="","",IFERROR(VLOOKUP(B49,Subcontractors!$A$4:$B$103,2,FALSE),""))</f>
        <v/>
      </c>
      <c r="D49" s="18" t="n"/>
      <c r="E49" s="18" t="n"/>
      <c r="F49" s="19" t="n"/>
      <c r="G49" s="19" t="n"/>
      <c r="H49" s="20" t="n"/>
      <c r="I49" s="16" t="n"/>
      <c r="J49" s="21" t="n"/>
      <c r="K49" s="28">
        <f>IF(A49="","",IF(OR(H49="",J49=""),"",IFERROR(H49*J49,"")))</f>
        <v/>
      </c>
      <c r="L49" s="38" t="n"/>
      <c r="M49" s="40">
        <f>IF(A49="","",IF(L49&lt;&gt;"",L49,IFERROR(VLOOKUP(B49,Subcontractors!$A$4:$D$103,4,FALSE),"")))</f>
        <v/>
      </c>
      <c r="N49" s="28">
        <f>IF(OR(A49="",G49="",K49="",M49=""),"",IFERROR(K49*M49,""))</f>
        <v/>
      </c>
      <c r="O49" s="21" t="n"/>
      <c r="P49" s="28">
        <f>IF(OR(A49="",G49="",K49="",N49=""),"",IFERROR(K49-N49+IF(O49="",0,O49),""))</f>
        <v/>
      </c>
      <c r="Q49" s="16" t="n"/>
      <c r="R49" s="19" t="n"/>
      <c r="S49" s="30">
        <f>IF(A49="","",IFERROR(VLOOKUP(B49,Subcontractors!$A$4:$E$103,5,FALSE),""))</f>
        <v/>
      </c>
      <c r="T49" s="31">
        <f>IF(OR(A49="",R49="",S49=""),"",IFERROR(R49+S49,""))</f>
        <v/>
      </c>
      <c r="U49" s="28">
        <f>IF(A49="","",IFERROR(SUMIFS(Payments!$G$4:$G$103,Payments!$C$4:$C$103,A49,Payments!$H$4:$H$103,"Posted"),0))</f>
        <v/>
      </c>
      <c r="V49" s="28">
        <f>IF(OR(A49="",P49=""),"",IFERROR(MAX(P49-U49,0),""))</f>
        <v/>
      </c>
      <c r="W49" s="27">
        <f>IF(A49="","",IF(C49="","Check ID",IF(G49="","Pending Approval",IF(Q49="","Awaiting Invoice",IF(AND(V49&lt;=0,P49&gt;0),"Paid",IF(AND(T49&lt;&gt;"",T49&lt;TODAY()),"Past Due",IF(U49&gt;0,"Partially Paid","Approved / Unpaid")))))))</f>
        <v/>
      </c>
      <c r="X49" s="18" t="n"/>
      <c r="Y49" s="27">
        <f>IF(A49="","",IF(C49="","Check subcontractor ID",IF(D49="","Add property or job",IF(F49="","Add work date",IF(AND(G49&lt;&gt;"",F49&lt;&gt;"",G49&lt;F49),"Check approval date",IF(M49="","Check retainage rate",IF(OR(M49&lt;0,M49&gt;0.5),"Check retainage rate",IF(S49="","Check payment terms",IF(AND(O49&lt;&gt;"",N49=""),"Check retainage release",IF(AND(O49&lt;&gt;"",N49&lt;&gt;"",O49&gt;N49),"Release exceeds held",IF(AND(R49&lt;&gt;"",Q49=""),"Add invoice number",IF(AND(Q49&lt;&gt;"",R49=""),"Add invoice date",IF(AND(U49&lt;&gt;"",P49&lt;&gt;"",U49&gt;P49),"Payments exceed payable","")))))))))))))</f>
        <v/>
      </c>
    </row>
    <row r="50">
      <c r="A50" s="16" t="n"/>
      <c r="B50" s="16" t="n"/>
      <c r="C50" s="17">
        <f>IF(A50="","",IFERROR(VLOOKUP(B50,Subcontractors!$A$4:$B$103,2,FALSE),""))</f>
        <v/>
      </c>
      <c r="D50" s="18" t="n"/>
      <c r="E50" s="18" t="n"/>
      <c r="F50" s="19" t="n"/>
      <c r="G50" s="19" t="n"/>
      <c r="H50" s="20" t="n"/>
      <c r="I50" s="16" t="n"/>
      <c r="J50" s="21" t="n"/>
      <c r="K50" s="22">
        <f>IF(A50="","",IF(OR(H50="",J50=""),"",IFERROR(H50*J50,"")))</f>
        <v/>
      </c>
      <c r="L50" s="38" t="n"/>
      <c r="M50" s="39">
        <f>IF(A50="","",IF(L50&lt;&gt;"",L50,IFERROR(VLOOKUP(B50,Subcontractors!$A$4:$D$103,4,FALSE),"")))</f>
        <v/>
      </c>
      <c r="N50" s="22">
        <f>IF(OR(A50="",G50="",K50="",M50=""),"",IFERROR(K50*M50,""))</f>
        <v/>
      </c>
      <c r="O50" s="21" t="n"/>
      <c r="P50" s="22">
        <f>IF(OR(A50="",G50="",K50="",N50=""),"",IFERROR(K50-N50+IF(O50="",0,O50),""))</f>
        <v/>
      </c>
      <c r="Q50" s="16" t="n"/>
      <c r="R50" s="19" t="n"/>
      <c r="S50" s="25">
        <f>IF(A50="","",IFERROR(VLOOKUP(B50,Subcontractors!$A$4:$E$103,5,FALSE),""))</f>
        <v/>
      </c>
      <c r="T50" s="26">
        <f>IF(OR(A50="",R50="",S50=""),"",IFERROR(R50+S50,""))</f>
        <v/>
      </c>
      <c r="U50" s="22">
        <f>IF(A50="","",IFERROR(SUMIFS(Payments!$G$4:$G$103,Payments!$C$4:$C$103,A50,Payments!$H$4:$H$103,"Posted"),0))</f>
        <v/>
      </c>
      <c r="V50" s="22">
        <f>IF(OR(A50="",P50=""),"",IFERROR(MAX(P50-U50,0),""))</f>
        <v/>
      </c>
      <c r="W50" s="17">
        <f>IF(A50="","",IF(C50="","Check ID",IF(G50="","Pending Approval",IF(Q50="","Awaiting Invoice",IF(AND(V50&lt;=0,P50&gt;0),"Paid",IF(AND(T50&lt;&gt;"",T50&lt;TODAY()),"Past Due",IF(U50&gt;0,"Partially Paid","Approved / Unpaid")))))))</f>
        <v/>
      </c>
      <c r="X50" s="18" t="n"/>
      <c r="Y50" s="17">
        <f>IF(A50="","",IF(C50="","Check subcontractor ID",IF(D50="","Add property or job",IF(F50="","Add work date",IF(AND(G50&lt;&gt;"",F50&lt;&gt;"",G50&lt;F50),"Check approval date",IF(M50="","Check retainage rate",IF(OR(M50&lt;0,M50&gt;0.5),"Check retainage rate",IF(S50="","Check payment terms",IF(AND(O50&lt;&gt;"",N50=""),"Check retainage release",IF(AND(O50&lt;&gt;"",N50&lt;&gt;"",O50&gt;N50),"Release exceeds held",IF(AND(R50&lt;&gt;"",Q50=""),"Add invoice number",IF(AND(Q50&lt;&gt;"",R50=""),"Add invoice date",IF(AND(U50&lt;&gt;"",P50&lt;&gt;"",U50&gt;P50),"Payments exceed payable","")))))))))))))</f>
        <v/>
      </c>
    </row>
    <row r="51">
      <c r="A51" s="16" t="n"/>
      <c r="B51" s="16" t="n"/>
      <c r="C51" s="27">
        <f>IF(A51="","",IFERROR(VLOOKUP(B51,Subcontractors!$A$4:$B$103,2,FALSE),""))</f>
        <v/>
      </c>
      <c r="D51" s="18" t="n"/>
      <c r="E51" s="18" t="n"/>
      <c r="F51" s="19" t="n"/>
      <c r="G51" s="19" t="n"/>
      <c r="H51" s="20" t="n"/>
      <c r="I51" s="16" t="n"/>
      <c r="J51" s="21" t="n"/>
      <c r="K51" s="28">
        <f>IF(A51="","",IF(OR(H51="",J51=""),"",IFERROR(H51*J51,"")))</f>
        <v/>
      </c>
      <c r="L51" s="38" t="n"/>
      <c r="M51" s="40">
        <f>IF(A51="","",IF(L51&lt;&gt;"",L51,IFERROR(VLOOKUP(B51,Subcontractors!$A$4:$D$103,4,FALSE),"")))</f>
        <v/>
      </c>
      <c r="N51" s="28">
        <f>IF(OR(A51="",G51="",K51="",M51=""),"",IFERROR(K51*M51,""))</f>
        <v/>
      </c>
      <c r="O51" s="21" t="n"/>
      <c r="P51" s="28">
        <f>IF(OR(A51="",G51="",K51="",N51=""),"",IFERROR(K51-N51+IF(O51="",0,O51),""))</f>
        <v/>
      </c>
      <c r="Q51" s="16" t="n"/>
      <c r="R51" s="19" t="n"/>
      <c r="S51" s="30">
        <f>IF(A51="","",IFERROR(VLOOKUP(B51,Subcontractors!$A$4:$E$103,5,FALSE),""))</f>
        <v/>
      </c>
      <c r="T51" s="31">
        <f>IF(OR(A51="",R51="",S51=""),"",IFERROR(R51+S51,""))</f>
        <v/>
      </c>
      <c r="U51" s="28">
        <f>IF(A51="","",IFERROR(SUMIFS(Payments!$G$4:$G$103,Payments!$C$4:$C$103,A51,Payments!$H$4:$H$103,"Posted"),0))</f>
        <v/>
      </c>
      <c r="V51" s="28">
        <f>IF(OR(A51="",P51=""),"",IFERROR(MAX(P51-U51,0),""))</f>
        <v/>
      </c>
      <c r="W51" s="27">
        <f>IF(A51="","",IF(C51="","Check ID",IF(G51="","Pending Approval",IF(Q51="","Awaiting Invoice",IF(AND(V51&lt;=0,P51&gt;0),"Paid",IF(AND(T51&lt;&gt;"",T51&lt;TODAY()),"Past Due",IF(U51&gt;0,"Partially Paid","Approved / Unpaid")))))))</f>
        <v/>
      </c>
      <c r="X51" s="18" t="n"/>
      <c r="Y51" s="27">
        <f>IF(A51="","",IF(C51="","Check subcontractor ID",IF(D51="","Add property or job",IF(F51="","Add work date",IF(AND(G51&lt;&gt;"",F51&lt;&gt;"",G51&lt;F51),"Check approval date",IF(M51="","Check retainage rate",IF(OR(M51&lt;0,M51&gt;0.5),"Check retainage rate",IF(S51="","Check payment terms",IF(AND(O51&lt;&gt;"",N51=""),"Check retainage release",IF(AND(O51&lt;&gt;"",N51&lt;&gt;"",O51&gt;N51),"Release exceeds held",IF(AND(R51&lt;&gt;"",Q51=""),"Add invoice number",IF(AND(Q51&lt;&gt;"",R51=""),"Add invoice date",IF(AND(U51&lt;&gt;"",P51&lt;&gt;"",U51&gt;P51),"Payments exceed payable","")))))))))))))</f>
        <v/>
      </c>
    </row>
    <row r="52">
      <c r="A52" s="16" t="n"/>
      <c r="B52" s="16" t="n"/>
      <c r="C52" s="17">
        <f>IF(A52="","",IFERROR(VLOOKUP(B52,Subcontractors!$A$4:$B$103,2,FALSE),""))</f>
        <v/>
      </c>
      <c r="D52" s="18" t="n"/>
      <c r="E52" s="18" t="n"/>
      <c r="F52" s="19" t="n"/>
      <c r="G52" s="19" t="n"/>
      <c r="H52" s="20" t="n"/>
      <c r="I52" s="16" t="n"/>
      <c r="J52" s="21" t="n"/>
      <c r="K52" s="22">
        <f>IF(A52="","",IF(OR(H52="",J52=""),"",IFERROR(H52*J52,"")))</f>
        <v/>
      </c>
      <c r="L52" s="38" t="n"/>
      <c r="M52" s="39">
        <f>IF(A52="","",IF(L52&lt;&gt;"",L52,IFERROR(VLOOKUP(B52,Subcontractors!$A$4:$D$103,4,FALSE),"")))</f>
        <v/>
      </c>
      <c r="N52" s="22">
        <f>IF(OR(A52="",G52="",K52="",M52=""),"",IFERROR(K52*M52,""))</f>
        <v/>
      </c>
      <c r="O52" s="21" t="n"/>
      <c r="P52" s="22">
        <f>IF(OR(A52="",G52="",K52="",N52=""),"",IFERROR(K52-N52+IF(O52="",0,O52),""))</f>
        <v/>
      </c>
      <c r="Q52" s="16" t="n"/>
      <c r="R52" s="19" t="n"/>
      <c r="S52" s="25">
        <f>IF(A52="","",IFERROR(VLOOKUP(B52,Subcontractors!$A$4:$E$103,5,FALSE),""))</f>
        <v/>
      </c>
      <c r="T52" s="26">
        <f>IF(OR(A52="",R52="",S52=""),"",IFERROR(R52+S52,""))</f>
        <v/>
      </c>
      <c r="U52" s="22">
        <f>IF(A52="","",IFERROR(SUMIFS(Payments!$G$4:$G$103,Payments!$C$4:$C$103,A52,Payments!$H$4:$H$103,"Posted"),0))</f>
        <v/>
      </c>
      <c r="V52" s="22">
        <f>IF(OR(A52="",P52=""),"",IFERROR(MAX(P52-U52,0),""))</f>
        <v/>
      </c>
      <c r="W52" s="17">
        <f>IF(A52="","",IF(C52="","Check ID",IF(G52="","Pending Approval",IF(Q52="","Awaiting Invoice",IF(AND(V52&lt;=0,P52&gt;0),"Paid",IF(AND(T52&lt;&gt;"",T52&lt;TODAY()),"Past Due",IF(U52&gt;0,"Partially Paid","Approved / Unpaid")))))))</f>
        <v/>
      </c>
      <c r="X52" s="18" t="n"/>
      <c r="Y52" s="17">
        <f>IF(A52="","",IF(C52="","Check subcontractor ID",IF(D52="","Add property or job",IF(F52="","Add work date",IF(AND(G52&lt;&gt;"",F52&lt;&gt;"",G52&lt;F52),"Check approval date",IF(M52="","Check retainage rate",IF(OR(M52&lt;0,M52&gt;0.5),"Check retainage rate",IF(S52="","Check payment terms",IF(AND(O52&lt;&gt;"",N52=""),"Check retainage release",IF(AND(O52&lt;&gt;"",N52&lt;&gt;"",O52&gt;N52),"Release exceeds held",IF(AND(R52&lt;&gt;"",Q52=""),"Add invoice number",IF(AND(Q52&lt;&gt;"",R52=""),"Add invoice date",IF(AND(U52&lt;&gt;"",P52&lt;&gt;"",U52&gt;P52),"Payments exceed payable","")))))))))))))</f>
        <v/>
      </c>
    </row>
    <row r="53">
      <c r="A53" s="16" t="n"/>
      <c r="B53" s="16" t="n"/>
      <c r="C53" s="27">
        <f>IF(A53="","",IFERROR(VLOOKUP(B53,Subcontractors!$A$4:$B$103,2,FALSE),""))</f>
        <v/>
      </c>
      <c r="D53" s="18" t="n"/>
      <c r="E53" s="18" t="n"/>
      <c r="F53" s="19" t="n"/>
      <c r="G53" s="19" t="n"/>
      <c r="H53" s="20" t="n"/>
      <c r="I53" s="16" t="n"/>
      <c r="J53" s="21" t="n"/>
      <c r="K53" s="28">
        <f>IF(A53="","",IF(OR(H53="",J53=""),"",IFERROR(H53*J53,"")))</f>
        <v/>
      </c>
      <c r="L53" s="38" t="n"/>
      <c r="M53" s="40">
        <f>IF(A53="","",IF(L53&lt;&gt;"",L53,IFERROR(VLOOKUP(B53,Subcontractors!$A$4:$D$103,4,FALSE),"")))</f>
        <v/>
      </c>
      <c r="N53" s="28">
        <f>IF(OR(A53="",G53="",K53="",M53=""),"",IFERROR(K53*M53,""))</f>
        <v/>
      </c>
      <c r="O53" s="21" t="n"/>
      <c r="P53" s="28">
        <f>IF(OR(A53="",G53="",K53="",N53=""),"",IFERROR(K53-N53+IF(O53="",0,O53),""))</f>
        <v/>
      </c>
      <c r="Q53" s="16" t="n"/>
      <c r="R53" s="19" t="n"/>
      <c r="S53" s="30">
        <f>IF(A53="","",IFERROR(VLOOKUP(B53,Subcontractors!$A$4:$E$103,5,FALSE),""))</f>
        <v/>
      </c>
      <c r="T53" s="31">
        <f>IF(OR(A53="",R53="",S53=""),"",IFERROR(R53+S53,""))</f>
        <v/>
      </c>
      <c r="U53" s="28">
        <f>IF(A53="","",IFERROR(SUMIFS(Payments!$G$4:$G$103,Payments!$C$4:$C$103,A53,Payments!$H$4:$H$103,"Posted"),0))</f>
        <v/>
      </c>
      <c r="V53" s="28">
        <f>IF(OR(A53="",P53=""),"",IFERROR(MAX(P53-U53,0),""))</f>
        <v/>
      </c>
      <c r="W53" s="27">
        <f>IF(A53="","",IF(C53="","Check ID",IF(G53="","Pending Approval",IF(Q53="","Awaiting Invoice",IF(AND(V53&lt;=0,P53&gt;0),"Paid",IF(AND(T53&lt;&gt;"",T53&lt;TODAY()),"Past Due",IF(U53&gt;0,"Partially Paid","Approved / Unpaid")))))))</f>
        <v/>
      </c>
      <c r="X53" s="18" t="n"/>
      <c r="Y53" s="27">
        <f>IF(A53="","",IF(C53="","Check subcontractor ID",IF(D53="","Add property or job",IF(F53="","Add work date",IF(AND(G53&lt;&gt;"",F53&lt;&gt;"",G53&lt;F53),"Check approval date",IF(M53="","Check retainage rate",IF(OR(M53&lt;0,M53&gt;0.5),"Check retainage rate",IF(S53="","Check payment terms",IF(AND(O53&lt;&gt;"",N53=""),"Check retainage release",IF(AND(O53&lt;&gt;"",N53&lt;&gt;"",O53&gt;N53),"Release exceeds held",IF(AND(R53&lt;&gt;"",Q53=""),"Add invoice number",IF(AND(Q53&lt;&gt;"",R53=""),"Add invoice date",IF(AND(U53&lt;&gt;"",P53&lt;&gt;"",U53&gt;P53),"Payments exceed payable","")))))))))))))</f>
        <v/>
      </c>
    </row>
    <row r="54">
      <c r="A54" s="16" t="n"/>
      <c r="B54" s="16" t="n"/>
      <c r="C54" s="17">
        <f>IF(A54="","",IFERROR(VLOOKUP(B54,Subcontractors!$A$4:$B$103,2,FALSE),""))</f>
        <v/>
      </c>
      <c r="D54" s="18" t="n"/>
      <c r="E54" s="18" t="n"/>
      <c r="F54" s="19" t="n"/>
      <c r="G54" s="19" t="n"/>
      <c r="H54" s="20" t="n"/>
      <c r="I54" s="16" t="n"/>
      <c r="J54" s="21" t="n"/>
      <c r="K54" s="22">
        <f>IF(A54="","",IF(OR(H54="",J54=""),"",IFERROR(H54*J54,"")))</f>
        <v/>
      </c>
      <c r="L54" s="38" t="n"/>
      <c r="M54" s="39">
        <f>IF(A54="","",IF(L54&lt;&gt;"",L54,IFERROR(VLOOKUP(B54,Subcontractors!$A$4:$D$103,4,FALSE),"")))</f>
        <v/>
      </c>
      <c r="N54" s="22">
        <f>IF(OR(A54="",G54="",K54="",M54=""),"",IFERROR(K54*M54,""))</f>
        <v/>
      </c>
      <c r="O54" s="21" t="n"/>
      <c r="P54" s="22">
        <f>IF(OR(A54="",G54="",K54="",N54=""),"",IFERROR(K54-N54+IF(O54="",0,O54),""))</f>
        <v/>
      </c>
      <c r="Q54" s="16" t="n"/>
      <c r="R54" s="19" t="n"/>
      <c r="S54" s="25">
        <f>IF(A54="","",IFERROR(VLOOKUP(B54,Subcontractors!$A$4:$E$103,5,FALSE),""))</f>
        <v/>
      </c>
      <c r="T54" s="26">
        <f>IF(OR(A54="",R54="",S54=""),"",IFERROR(R54+S54,""))</f>
        <v/>
      </c>
      <c r="U54" s="22">
        <f>IF(A54="","",IFERROR(SUMIFS(Payments!$G$4:$G$103,Payments!$C$4:$C$103,A54,Payments!$H$4:$H$103,"Posted"),0))</f>
        <v/>
      </c>
      <c r="V54" s="22">
        <f>IF(OR(A54="",P54=""),"",IFERROR(MAX(P54-U54,0),""))</f>
        <v/>
      </c>
      <c r="W54" s="17">
        <f>IF(A54="","",IF(C54="","Check ID",IF(G54="","Pending Approval",IF(Q54="","Awaiting Invoice",IF(AND(V54&lt;=0,P54&gt;0),"Paid",IF(AND(T54&lt;&gt;"",T54&lt;TODAY()),"Past Due",IF(U54&gt;0,"Partially Paid","Approved / Unpaid")))))))</f>
        <v/>
      </c>
      <c r="X54" s="18" t="n"/>
      <c r="Y54" s="17">
        <f>IF(A54="","",IF(C54="","Check subcontractor ID",IF(D54="","Add property or job",IF(F54="","Add work date",IF(AND(G54&lt;&gt;"",F54&lt;&gt;"",G54&lt;F54),"Check approval date",IF(M54="","Check retainage rate",IF(OR(M54&lt;0,M54&gt;0.5),"Check retainage rate",IF(S54="","Check payment terms",IF(AND(O54&lt;&gt;"",N54=""),"Check retainage release",IF(AND(O54&lt;&gt;"",N54&lt;&gt;"",O54&gt;N54),"Release exceeds held",IF(AND(R54&lt;&gt;"",Q54=""),"Add invoice number",IF(AND(Q54&lt;&gt;"",R54=""),"Add invoice date",IF(AND(U54&lt;&gt;"",P54&lt;&gt;"",U54&gt;P54),"Payments exceed payable","")))))))))))))</f>
        <v/>
      </c>
    </row>
    <row r="55">
      <c r="A55" s="16" t="n"/>
      <c r="B55" s="16" t="n"/>
      <c r="C55" s="27">
        <f>IF(A55="","",IFERROR(VLOOKUP(B55,Subcontractors!$A$4:$B$103,2,FALSE),""))</f>
        <v/>
      </c>
      <c r="D55" s="18" t="n"/>
      <c r="E55" s="18" t="n"/>
      <c r="F55" s="19" t="n"/>
      <c r="G55" s="19" t="n"/>
      <c r="H55" s="20" t="n"/>
      <c r="I55" s="16" t="n"/>
      <c r="J55" s="21" t="n"/>
      <c r="K55" s="28">
        <f>IF(A55="","",IF(OR(H55="",J55=""),"",IFERROR(H55*J55,"")))</f>
        <v/>
      </c>
      <c r="L55" s="38" t="n"/>
      <c r="M55" s="40">
        <f>IF(A55="","",IF(L55&lt;&gt;"",L55,IFERROR(VLOOKUP(B55,Subcontractors!$A$4:$D$103,4,FALSE),"")))</f>
        <v/>
      </c>
      <c r="N55" s="28">
        <f>IF(OR(A55="",G55="",K55="",M55=""),"",IFERROR(K55*M55,""))</f>
        <v/>
      </c>
      <c r="O55" s="21" t="n"/>
      <c r="P55" s="28">
        <f>IF(OR(A55="",G55="",K55="",N55=""),"",IFERROR(K55-N55+IF(O55="",0,O55),""))</f>
        <v/>
      </c>
      <c r="Q55" s="16" t="n"/>
      <c r="R55" s="19" t="n"/>
      <c r="S55" s="30">
        <f>IF(A55="","",IFERROR(VLOOKUP(B55,Subcontractors!$A$4:$E$103,5,FALSE),""))</f>
        <v/>
      </c>
      <c r="T55" s="31">
        <f>IF(OR(A55="",R55="",S55=""),"",IFERROR(R55+S55,""))</f>
        <v/>
      </c>
      <c r="U55" s="28">
        <f>IF(A55="","",IFERROR(SUMIFS(Payments!$G$4:$G$103,Payments!$C$4:$C$103,A55,Payments!$H$4:$H$103,"Posted"),0))</f>
        <v/>
      </c>
      <c r="V55" s="28">
        <f>IF(OR(A55="",P55=""),"",IFERROR(MAX(P55-U55,0),""))</f>
        <v/>
      </c>
      <c r="W55" s="27">
        <f>IF(A55="","",IF(C55="","Check ID",IF(G55="","Pending Approval",IF(Q55="","Awaiting Invoice",IF(AND(V55&lt;=0,P55&gt;0),"Paid",IF(AND(T55&lt;&gt;"",T55&lt;TODAY()),"Past Due",IF(U55&gt;0,"Partially Paid","Approved / Unpaid")))))))</f>
        <v/>
      </c>
      <c r="X55" s="18" t="n"/>
      <c r="Y55" s="27">
        <f>IF(A55="","",IF(C55="","Check subcontractor ID",IF(D55="","Add property or job",IF(F55="","Add work date",IF(AND(G55&lt;&gt;"",F55&lt;&gt;"",G55&lt;F55),"Check approval date",IF(M55="","Check retainage rate",IF(OR(M55&lt;0,M55&gt;0.5),"Check retainage rate",IF(S55="","Check payment terms",IF(AND(O55&lt;&gt;"",N55=""),"Check retainage release",IF(AND(O55&lt;&gt;"",N55&lt;&gt;"",O55&gt;N55),"Release exceeds held",IF(AND(R55&lt;&gt;"",Q55=""),"Add invoice number",IF(AND(Q55&lt;&gt;"",R55=""),"Add invoice date",IF(AND(U55&lt;&gt;"",P55&lt;&gt;"",U55&gt;P55),"Payments exceed payable","")))))))))))))</f>
        <v/>
      </c>
    </row>
    <row r="56">
      <c r="A56" s="16" t="n"/>
      <c r="B56" s="16" t="n"/>
      <c r="C56" s="17">
        <f>IF(A56="","",IFERROR(VLOOKUP(B56,Subcontractors!$A$4:$B$103,2,FALSE),""))</f>
        <v/>
      </c>
      <c r="D56" s="18" t="n"/>
      <c r="E56" s="18" t="n"/>
      <c r="F56" s="19" t="n"/>
      <c r="G56" s="19" t="n"/>
      <c r="H56" s="20" t="n"/>
      <c r="I56" s="16" t="n"/>
      <c r="J56" s="21" t="n"/>
      <c r="K56" s="22">
        <f>IF(A56="","",IF(OR(H56="",J56=""),"",IFERROR(H56*J56,"")))</f>
        <v/>
      </c>
      <c r="L56" s="38" t="n"/>
      <c r="M56" s="39">
        <f>IF(A56="","",IF(L56&lt;&gt;"",L56,IFERROR(VLOOKUP(B56,Subcontractors!$A$4:$D$103,4,FALSE),"")))</f>
        <v/>
      </c>
      <c r="N56" s="22">
        <f>IF(OR(A56="",G56="",K56="",M56=""),"",IFERROR(K56*M56,""))</f>
        <v/>
      </c>
      <c r="O56" s="21" t="n"/>
      <c r="P56" s="22">
        <f>IF(OR(A56="",G56="",K56="",N56=""),"",IFERROR(K56-N56+IF(O56="",0,O56),""))</f>
        <v/>
      </c>
      <c r="Q56" s="16" t="n"/>
      <c r="R56" s="19" t="n"/>
      <c r="S56" s="25">
        <f>IF(A56="","",IFERROR(VLOOKUP(B56,Subcontractors!$A$4:$E$103,5,FALSE),""))</f>
        <v/>
      </c>
      <c r="T56" s="26">
        <f>IF(OR(A56="",R56="",S56=""),"",IFERROR(R56+S56,""))</f>
        <v/>
      </c>
      <c r="U56" s="22">
        <f>IF(A56="","",IFERROR(SUMIFS(Payments!$G$4:$G$103,Payments!$C$4:$C$103,A56,Payments!$H$4:$H$103,"Posted"),0))</f>
        <v/>
      </c>
      <c r="V56" s="22">
        <f>IF(OR(A56="",P56=""),"",IFERROR(MAX(P56-U56,0),""))</f>
        <v/>
      </c>
      <c r="W56" s="17">
        <f>IF(A56="","",IF(C56="","Check ID",IF(G56="","Pending Approval",IF(Q56="","Awaiting Invoice",IF(AND(V56&lt;=0,P56&gt;0),"Paid",IF(AND(T56&lt;&gt;"",T56&lt;TODAY()),"Past Due",IF(U56&gt;0,"Partially Paid","Approved / Unpaid")))))))</f>
        <v/>
      </c>
      <c r="X56" s="18" t="n"/>
      <c r="Y56" s="17">
        <f>IF(A56="","",IF(C56="","Check subcontractor ID",IF(D56="","Add property or job",IF(F56="","Add work date",IF(AND(G56&lt;&gt;"",F56&lt;&gt;"",G56&lt;F56),"Check approval date",IF(M56="","Check retainage rate",IF(OR(M56&lt;0,M56&gt;0.5),"Check retainage rate",IF(S56="","Check payment terms",IF(AND(O56&lt;&gt;"",N56=""),"Check retainage release",IF(AND(O56&lt;&gt;"",N56&lt;&gt;"",O56&gt;N56),"Release exceeds held",IF(AND(R56&lt;&gt;"",Q56=""),"Add invoice number",IF(AND(Q56&lt;&gt;"",R56=""),"Add invoice date",IF(AND(U56&lt;&gt;"",P56&lt;&gt;"",U56&gt;P56),"Payments exceed payable","")))))))))))))</f>
        <v/>
      </c>
    </row>
    <row r="57">
      <c r="A57" s="16" t="n"/>
      <c r="B57" s="16" t="n"/>
      <c r="C57" s="27">
        <f>IF(A57="","",IFERROR(VLOOKUP(B57,Subcontractors!$A$4:$B$103,2,FALSE),""))</f>
        <v/>
      </c>
      <c r="D57" s="18" t="n"/>
      <c r="E57" s="18" t="n"/>
      <c r="F57" s="19" t="n"/>
      <c r="G57" s="19" t="n"/>
      <c r="H57" s="20" t="n"/>
      <c r="I57" s="16" t="n"/>
      <c r="J57" s="21" t="n"/>
      <c r="K57" s="28">
        <f>IF(A57="","",IF(OR(H57="",J57=""),"",IFERROR(H57*J57,"")))</f>
        <v/>
      </c>
      <c r="L57" s="38" t="n"/>
      <c r="M57" s="40">
        <f>IF(A57="","",IF(L57&lt;&gt;"",L57,IFERROR(VLOOKUP(B57,Subcontractors!$A$4:$D$103,4,FALSE),"")))</f>
        <v/>
      </c>
      <c r="N57" s="28">
        <f>IF(OR(A57="",G57="",K57="",M57=""),"",IFERROR(K57*M57,""))</f>
        <v/>
      </c>
      <c r="O57" s="21" t="n"/>
      <c r="P57" s="28">
        <f>IF(OR(A57="",G57="",K57="",N57=""),"",IFERROR(K57-N57+IF(O57="",0,O57),""))</f>
        <v/>
      </c>
      <c r="Q57" s="16" t="n"/>
      <c r="R57" s="19" t="n"/>
      <c r="S57" s="30">
        <f>IF(A57="","",IFERROR(VLOOKUP(B57,Subcontractors!$A$4:$E$103,5,FALSE),""))</f>
        <v/>
      </c>
      <c r="T57" s="31">
        <f>IF(OR(A57="",R57="",S57=""),"",IFERROR(R57+S57,""))</f>
        <v/>
      </c>
      <c r="U57" s="28">
        <f>IF(A57="","",IFERROR(SUMIFS(Payments!$G$4:$G$103,Payments!$C$4:$C$103,A57,Payments!$H$4:$H$103,"Posted"),0))</f>
        <v/>
      </c>
      <c r="V57" s="28">
        <f>IF(OR(A57="",P57=""),"",IFERROR(MAX(P57-U57,0),""))</f>
        <v/>
      </c>
      <c r="W57" s="27">
        <f>IF(A57="","",IF(C57="","Check ID",IF(G57="","Pending Approval",IF(Q57="","Awaiting Invoice",IF(AND(V57&lt;=0,P57&gt;0),"Paid",IF(AND(T57&lt;&gt;"",T57&lt;TODAY()),"Past Due",IF(U57&gt;0,"Partially Paid","Approved / Unpaid")))))))</f>
        <v/>
      </c>
      <c r="X57" s="18" t="n"/>
      <c r="Y57" s="27">
        <f>IF(A57="","",IF(C57="","Check subcontractor ID",IF(D57="","Add property or job",IF(F57="","Add work date",IF(AND(G57&lt;&gt;"",F57&lt;&gt;"",G57&lt;F57),"Check approval date",IF(M57="","Check retainage rate",IF(OR(M57&lt;0,M57&gt;0.5),"Check retainage rate",IF(S57="","Check payment terms",IF(AND(O57&lt;&gt;"",N57=""),"Check retainage release",IF(AND(O57&lt;&gt;"",N57&lt;&gt;"",O57&gt;N57),"Release exceeds held",IF(AND(R57&lt;&gt;"",Q57=""),"Add invoice number",IF(AND(Q57&lt;&gt;"",R57=""),"Add invoice date",IF(AND(U57&lt;&gt;"",P57&lt;&gt;"",U57&gt;P57),"Payments exceed payable","")))))))))))))</f>
        <v/>
      </c>
    </row>
    <row r="58">
      <c r="A58" s="16" t="n"/>
      <c r="B58" s="16" t="n"/>
      <c r="C58" s="17">
        <f>IF(A58="","",IFERROR(VLOOKUP(B58,Subcontractors!$A$4:$B$103,2,FALSE),""))</f>
        <v/>
      </c>
      <c r="D58" s="18" t="n"/>
      <c r="E58" s="18" t="n"/>
      <c r="F58" s="19" t="n"/>
      <c r="G58" s="19" t="n"/>
      <c r="H58" s="20" t="n"/>
      <c r="I58" s="16" t="n"/>
      <c r="J58" s="21" t="n"/>
      <c r="K58" s="22">
        <f>IF(A58="","",IF(OR(H58="",J58=""),"",IFERROR(H58*J58,"")))</f>
        <v/>
      </c>
      <c r="L58" s="38" t="n"/>
      <c r="M58" s="39">
        <f>IF(A58="","",IF(L58&lt;&gt;"",L58,IFERROR(VLOOKUP(B58,Subcontractors!$A$4:$D$103,4,FALSE),"")))</f>
        <v/>
      </c>
      <c r="N58" s="22">
        <f>IF(OR(A58="",G58="",K58="",M58=""),"",IFERROR(K58*M58,""))</f>
        <v/>
      </c>
      <c r="O58" s="21" t="n"/>
      <c r="P58" s="22">
        <f>IF(OR(A58="",G58="",K58="",N58=""),"",IFERROR(K58-N58+IF(O58="",0,O58),""))</f>
        <v/>
      </c>
      <c r="Q58" s="16" t="n"/>
      <c r="R58" s="19" t="n"/>
      <c r="S58" s="25">
        <f>IF(A58="","",IFERROR(VLOOKUP(B58,Subcontractors!$A$4:$E$103,5,FALSE),""))</f>
        <v/>
      </c>
      <c r="T58" s="26">
        <f>IF(OR(A58="",R58="",S58=""),"",IFERROR(R58+S58,""))</f>
        <v/>
      </c>
      <c r="U58" s="22">
        <f>IF(A58="","",IFERROR(SUMIFS(Payments!$G$4:$G$103,Payments!$C$4:$C$103,A58,Payments!$H$4:$H$103,"Posted"),0))</f>
        <v/>
      </c>
      <c r="V58" s="22">
        <f>IF(OR(A58="",P58=""),"",IFERROR(MAX(P58-U58,0),""))</f>
        <v/>
      </c>
      <c r="W58" s="17">
        <f>IF(A58="","",IF(C58="","Check ID",IF(G58="","Pending Approval",IF(Q58="","Awaiting Invoice",IF(AND(V58&lt;=0,P58&gt;0),"Paid",IF(AND(T58&lt;&gt;"",T58&lt;TODAY()),"Past Due",IF(U58&gt;0,"Partially Paid","Approved / Unpaid")))))))</f>
        <v/>
      </c>
      <c r="X58" s="18" t="n"/>
      <c r="Y58" s="17">
        <f>IF(A58="","",IF(C58="","Check subcontractor ID",IF(D58="","Add property or job",IF(F58="","Add work date",IF(AND(G58&lt;&gt;"",F58&lt;&gt;"",G58&lt;F58),"Check approval date",IF(M58="","Check retainage rate",IF(OR(M58&lt;0,M58&gt;0.5),"Check retainage rate",IF(S58="","Check payment terms",IF(AND(O58&lt;&gt;"",N58=""),"Check retainage release",IF(AND(O58&lt;&gt;"",N58&lt;&gt;"",O58&gt;N58),"Release exceeds held",IF(AND(R58&lt;&gt;"",Q58=""),"Add invoice number",IF(AND(Q58&lt;&gt;"",R58=""),"Add invoice date",IF(AND(U58&lt;&gt;"",P58&lt;&gt;"",U58&gt;P58),"Payments exceed payable","")))))))))))))</f>
        <v/>
      </c>
    </row>
    <row r="59">
      <c r="A59" s="16" t="n"/>
      <c r="B59" s="16" t="n"/>
      <c r="C59" s="27">
        <f>IF(A59="","",IFERROR(VLOOKUP(B59,Subcontractors!$A$4:$B$103,2,FALSE),""))</f>
        <v/>
      </c>
      <c r="D59" s="18" t="n"/>
      <c r="E59" s="18" t="n"/>
      <c r="F59" s="19" t="n"/>
      <c r="G59" s="19" t="n"/>
      <c r="H59" s="20" t="n"/>
      <c r="I59" s="16" t="n"/>
      <c r="J59" s="21" t="n"/>
      <c r="K59" s="28">
        <f>IF(A59="","",IF(OR(H59="",J59=""),"",IFERROR(H59*J59,"")))</f>
        <v/>
      </c>
      <c r="L59" s="38" t="n"/>
      <c r="M59" s="40">
        <f>IF(A59="","",IF(L59&lt;&gt;"",L59,IFERROR(VLOOKUP(B59,Subcontractors!$A$4:$D$103,4,FALSE),"")))</f>
        <v/>
      </c>
      <c r="N59" s="28">
        <f>IF(OR(A59="",G59="",K59="",M59=""),"",IFERROR(K59*M59,""))</f>
        <v/>
      </c>
      <c r="O59" s="21" t="n"/>
      <c r="P59" s="28">
        <f>IF(OR(A59="",G59="",K59="",N59=""),"",IFERROR(K59-N59+IF(O59="",0,O59),""))</f>
        <v/>
      </c>
      <c r="Q59" s="16" t="n"/>
      <c r="R59" s="19" t="n"/>
      <c r="S59" s="30">
        <f>IF(A59="","",IFERROR(VLOOKUP(B59,Subcontractors!$A$4:$E$103,5,FALSE),""))</f>
        <v/>
      </c>
      <c r="T59" s="31">
        <f>IF(OR(A59="",R59="",S59=""),"",IFERROR(R59+S59,""))</f>
        <v/>
      </c>
      <c r="U59" s="28">
        <f>IF(A59="","",IFERROR(SUMIFS(Payments!$G$4:$G$103,Payments!$C$4:$C$103,A59,Payments!$H$4:$H$103,"Posted"),0))</f>
        <v/>
      </c>
      <c r="V59" s="28">
        <f>IF(OR(A59="",P59=""),"",IFERROR(MAX(P59-U59,0),""))</f>
        <v/>
      </c>
      <c r="W59" s="27">
        <f>IF(A59="","",IF(C59="","Check ID",IF(G59="","Pending Approval",IF(Q59="","Awaiting Invoice",IF(AND(V59&lt;=0,P59&gt;0),"Paid",IF(AND(T59&lt;&gt;"",T59&lt;TODAY()),"Past Due",IF(U59&gt;0,"Partially Paid","Approved / Unpaid")))))))</f>
        <v/>
      </c>
      <c r="X59" s="18" t="n"/>
      <c r="Y59" s="27">
        <f>IF(A59="","",IF(C59="","Check subcontractor ID",IF(D59="","Add property or job",IF(F59="","Add work date",IF(AND(G59&lt;&gt;"",F59&lt;&gt;"",G59&lt;F59),"Check approval date",IF(M59="","Check retainage rate",IF(OR(M59&lt;0,M59&gt;0.5),"Check retainage rate",IF(S59="","Check payment terms",IF(AND(O59&lt;&gt;"",N59=""),"Check retainage release",IF(AND(O59&lt;&gt;"",N59&lt;&gt;"",O59&gt;N59),"Release exceeds held",IF(AND(R59&lt;&gt;"",Q59=""),"Add invoice number",IF(AND(Q59&lt;&gt;"",R59=""),"Add invoice date",IF(AND(U59&lt;&gt;"",P59&lt;&gt;"",U59&gt;P59),"Payments exceed payable","")))))))))))))</f>
        <v/>
      </c>
    </row>
    <row r="60">
      <c r="A60" s="16" t="n"/>
      <c r="B60" s="16" t="n"/>
      <c r="C60" s="17">
        <f>IF(A60="","",IFERROR(VLOOKUP(B60,Subcontractors!$A$4:$B$103,2,FALSE),""))</f>
        <v/>
      </c>
      <c r="D60" s="18" t="n"/>
      <c r="E60" s="18" t="n"/>
      <c r="F60" s="19" t="n"/>
      <c r="G60" s="19" t="n"/>
      <c r="H60" s="20" t="n"/>
      <c r="I60" s="16" t="n"/>
      <c r="J60" s="21" t="n"/>
      <c r="K60" s="22">
        <f>IF(A60="","",IF(OR(H60="",J60=""),"",IFERROR(H60*J60,"")))</f>
        <v/>
      </c>
      <c r="L60" s="38" t="n"/>
      <c r="M60" s="39">
        <f>IF(A60="","",IF(L60&lt;&gt;"",L60,IFERROR(VLOOKUP(B60,Subcontractors!$A$4:$D$103,4,FALSE),"")))</f>
        <v/>
      </c>
      <c r="N60" s="22">
        <f>IF(OR(A60="",G60="",K60="",M60=""),"",IFERROR(K60*M60,""))</f>
        <v/>
      </c>
      <c r="O60" s="21" t="n"/>
      <c r="P60" s="22">
        <f>IF(OR(A60="",G60="",K60="",N60=""),"",IFERROR(K60-N60+IF(O60="",0,O60),""))</f>
        <v/>
      </c>
      <c r="Q60" s="16" t="n"/>
      <c r="R60" s="19" t="n"/>
      <c r="S60" s="25">
        <f>IF(A60="","",IFERROR(VLOOKUP(B60,Subcontractors!$A$4:$E$103,5,FALSE),""))</f>
        <v/>
      </c>
      <c r="T60" s="26">
        <f>IF(OR(A60="",R60="",S60=""),"",IFERROR(R60+S60,""))</f>
        <v/>
      </c>
      <c r="U60" s="22">
        <f>IF(A60="","",IFERROR(SUMIFS(Payments!$G$4:$G$103,Payments!$C$4:$C$103,A60,Payments!$H$4:$H$103,"Posted"),0))</f>
        <v/>
      </c>
      <c r="V60" s="22">
        <f>IF(OR(A60="",P60=""),"",IFERROR(MAX(P60-U60,0),""))</f>
        <v/>
      </c>
      <c r="W60" s="17">
        <f>IF(A60="","",IF(C60="","Check ID",IF(G60="","Pending Approval",IF(Q60="","Awaiting Invoice",IF(AND(V60&lt;=0,P60&gt;0),"Paid",IF(AND(T60&lt;&gt;"",T60&lt;TODAY()),"Past Due",IF(U60&gt;0,"Partially Paid","Approved / Unpaid")))))))</f>
        <v/>
      </c>
      <c r="X60" s="18" t="n"/>
      <c r="Y60" s="17">
        <f>IF(A60="","",IF(C60="","Check subcontractor ID",IF(D60="","Add property or job",IF(F60="","Add work date",IF(AND(G60&lt;&gt;"",F60&lt;&gt;"",G60&lt;F60),"Check approval date",IF(M60="","Check retainage rate",IF(OR(M60&lt;0,M60&gt;0.5),"Check retainage rate",IF(S60="","Check payment terms",IF(AND(O60&lt;&gt;"",N60=""),"Check retainage release",IF(AND(O60&lt;&gt;"",N60&lt;&gt;"",O60&gt;N60),"Release exceeds held",IF(AND(R60&lt;&gt;"",Q60=""),"Add invoice number",IF(AND(Q60&lt;&gt;"",R60=""),"Add invoice date",IF(AND(U60&lt;&gt;"",P60&lt;&gt;"",U60&gt;P60),"Payments exceed payable","")))))))))))))</f>
        <v/>
      </c>
    </row>
    <row r="61">
      <c r="A61" s="16" t="n"/>
      <c r="B61" s="16" t="n"/>
      <c r="C61" s="27">
        <f>IF(A61="","",IFERROR(VLOOKUP(B61,Subcontractors!$A$4:$B$103,2,FALSE),""))</f>
        <v/>
      </c>
      <c r="D61" s="18" t="n"/>
      <c r="E61" s="18" t="n"/>
      <c r="F61" s="19" t="n"/>
      <c r="G61" s="19" t="n"/>
      <c r="H61" s="20" t="n"/>
      <c r="I61" s="16" t="n"/>
      <c r="J61" s="21" t="n"/>
      <c r="K61" s="28">
        <f>IF(A61="","",IF(OR(H61="",J61=""),"",IFERROR(H61*J61,"")))</f>
        <v/>
      </c>
      <c r="L61" s="38" t="n"/>
      <c r="M61" s="40">
        <f>IF(A61="","",IF(L61&lt;&gt;"",L61,IFERROR(VLOOKUP(B61,Subcontractors!$A$4:$D$103,4,FALSE),"")))</f>
        <v/>
      </c>
      <c r="N61" s="28">
        <f>IF(OR(A61="",G61="",K61="",M61=""),"",IFERROR(K61*M61,""))</f>
        <v/>
      </c>
      <c r="O61" s="21" t="n"/>
      <c r="P61" s="28">
        <f>IF(OR(A61="",G61="",K61="",N61=""),"",IFERROR(K61-N61+IF(O61="",0,O61),""))</f>
        <v/>
      </c>
      <c r="Q61" s="16" t="n"/>
      <c r="R61" s="19" t="n"/>
      <c r="S61" s="30">
        <f>IF(A61="","",IFERROR(VLOOKUP(B61,Subcontractors!$A$4:$E$103,5,FALSE),""))</f>
        <v/>
      </c>
      <c r="T61" s="31">
        <f>IF(OR(A61="",R61="",S61=""),"",IFERROR(R61+S61,""))</f>
        <v/>
      </c>
      <c r="U61" s="28">
        <f>IF(A61="","",IFERROR(SUMIFS(Payments!$G$4:$G$103,Payments!$C$4:$C$103,A61,Payments!$H$4:$H$103,"Posted"),0))</f>
        <v/>
      </c>
      <c r="V61" s="28">
        <f>IF(OR(A61="",P61=""),"",IFERROR(MAX(P61-U61,0),""))</f>
        <v/>
      </c>
      <c r="W61" s="27">
        <f>IF(A61="","",IF(C61="","Check ID",IF(G61="","Pending Approval",IF(Q61="","Awaiting Invoice",IF(AND(V61&lt;=0,P61&gt;0),"Paid",IF(AND(T61&lt;&gt;"",T61&lt;TODAY()),"Past Due",IF(U61&gt;0,"Partially Paid","Approved / Unpaid")))))))</f>
        <v/>
      </c>
      <c r="X61" s="18" t="n"/>
      <c r="Y61" s="27">
        <f>IF(A61="","",IF(C61="","Check subcontractor ID",IF(D61="","Add property or job",IF(F61="","Add work date",IF(AND(G61&lt;&gt;"",F61&lt;&gt;"",G61&lt;F61),"Check approval date",IF(M61="","Check retainage rate",IF(OR(M61&lt;0,M61&gt;0.5),"Check retainage rate",IF(S61="","Check payment terms",IF(AND(O61&lt;&gt;"",N61=""),"Check retainage release",IF(AND(O61&lt;&gt;"",N61&lt;&gt;"",O61&gt;N61),"Release exceeds held",IF(AND(R61&lt;&gt;"",Q61=""),"Add invoice number",IF(AND(Q61&lt;&gt;"",R61=""),"Add invoice date",IF(AND(U61&lt;&gt;"",P61&lt;&gt;"",U61&gt;P61),"Payments exceed payable","")))))))))))))</f>
        <v/>
      </c>
    </row>
    <row r="62">
      <c r="A62" s="16" t="n"/>
      <c r="B62" s="16" t="n"/>
      <c r="C62" s="17">
        <f>IF(A62="","",IFERROR(VLOOKUP(B62,Subcontractors!$A$4:$B$103,2,FALSE),""))</f>
        <v/>
      </c>
      <c r="D62" s="18" t="n"/>
      <c r="E62" s="18" t="n"/>
      <c r="F62" s="19" t="n"/>
      <c r="G62" s="19" t="n"/>
      <c r="H62" s="20" t="n"/>
      <c r="I62" s="16" t="n"/>
      <c r="J62" s="21" t="n"/>
      <c r="K62" s="22">
        <f>IF(A62="","",IF(OR(H62="",J62=""),"",IFERROR(H62*J62,"")))</f>
        <v/>
      </c>
      <c r="L62" s="38" t="n"/>
      <c r="M62" s="39">
        <f>IF(A62="","",IF(L62&lt;&gt;"",L62,IFERROR(VLOOKUP(B62,Subcontractors!$A$4:$D$103,4,FALSE),"")))</f>
        <v/>
      </c>
      <c r="N62" s="22">
        <f>IF(OR(A62="",G62="",K62="",M62=""),"",IFERROR(K62*M62,""))</f>
        <v/>
      </c>
      <c r="O62" s="21" t="n"/>
      <c r="P62" s="22">
        <f>IF(OR(A62="",G62="",K62="",N62=""),"",IFERROR(K62-N62+IF(O62="",0,O62),""))</f>
        <v/>
      </c>
      <c r="Q62" s="16" t="n"/>
      <c r="R62" s="19" t="n"/>
      <c r="S62" s="25">
        <f>IF(A62="","",IFERROR(VLOOKUP(B62,Subcontractors!$A$4:$E$103,5,FALSE),""))</f>
        <v/>
      </c>
      <c r="T62" s="26">
        <f>IF(OR(A62="",R62="",S62=""),"",IFERROR(R62+S62,""))</f>
        <v/>
      </c>
      <c r="U62" s="22">
        <f>IF(A62="","",IFERROR(SUMIFS(Payments!$G$4:$G$103,Payments!$C$4:$C$103,A62,Payments!$H$4:$H$103,"Posted"),0))</f>
        <v/>
      </c>
      <c r="V62" s="22">
        <f>IF(OR(A62="",P62=""),"",IFERROR(MAX(P62-U62,0),""))</f>
        <v/>
      </c>
      <c r="W62" s="17">
        <f>IF(A62="","",IF(C62="","Check ID",IF(G62="","Pending Approval",IF(Q62="","Awaiting Invoice",IF(AND(V62&lt;=0,P62&gt;0),"Paid",IF(AND(T62&lt;&gt;"",T62&lt;TODAY()),"Past Due",IF(U62&gt;0,"Partially Paid","Approved / Unpaid")))))))</f>
        <v/>
      </c>
      <c r="X62" s="18" t="n"/>
      <c r="Y62" s="17">
        <f>IF(A62="","",IF(C62="","Check subcontractor ID",IF(D62="","Add property or job",IF(F62="","Add work date",IF(AND(G62&lt;&gt;"",F62&lt;&gt;"",G62&lt;F62),"Check approval date",IF(M62="","Check retainage rate",IF(OR(M62&lt;0,M62&gt;0.5),"Check retainage rate",IF(S62="","Check payment terms",IF(AND(O62&lt;&gt;"",N62=""),"Check retainage release",IF(AND(O62&lt;&gt;"",N62&lt;&gt;"",O62&gt;N62),"Release exceeds held",IF(AND(R62&lt;&gt;"",Q62=""),"Add invoice number",IF(AND(Q62&lt;&gt;"",R62=""),"Add invoice date",IF(AND(U62&lt;&gt;"",P62&lt;&gt;"",U62&gt;P62),"Payments exceed payable","")))))))))))))</f>
        <v/>
      </c>
    </row>
    <row r="63">
      <c r="A63" s="16" t="n"/>
      <c r="B63" s="16" t="n"/>
      <c r="C63" s="27">
        <f>IF(A63="","",IFERROR(VLOOKUP(B63,Subcontractors!$A$4:$B$103,2,FALSE),""))</f>
        <v/>
      </c>
      <c r="D63" s="18" t="n"/>
      <c r="E63" s="18" t="n"/>
      <c r="F63" s="19" t="n"/>
      <c r="G63" s="19" t="n"/>
      <c r="H63" s="20" t="n"/>
      <c r="I63" s="16" t="n"/>
      <c r="J63" s="21" t="n"/>
      <c r="K63" s="28">
        <f>IF(A63="","",IF(OR(H63="",J63=""),"",IFERROR(H63*J63,"")))</f>
        <v/>
      </c>
      <c r="L63" s="38" t="n"/>
      <c r="M63" s="40">
        <f>IF(A63="","",IF(L63&lt;&gt;"",L63,IFERROR(VLOOKUP(B63,Subcontractors!$A$4:$D$103,4,FALSE),"")))</f>
        <v/>
      </c>
      <c r="N63" s="28">
        <f>IF(OR(A63="",G63="",K63="",M63=""),"",IFERROR(K63*M63,""))</f>
        <v/>
      </c>
      <c r="O63" s="21" t="n"/>
      <c r="P63" s="28">
        <f>IF(OR(A63="",G63="",K63="",N63=""),"",IFERROR(K63-N63+IF(O63="",0,O63),""))</f>
        <v/>
      </c>
      <c r="Q63" s="16" t="n"/>
      <c r="R63" s="19" t="n"/>
      <c r="S63" s="30">
        <f>IF(A63="","",IFERROR(VLOOKUP(B63,Subcontractors!$A$4:$E$103,5,FALSE),""))</f>
        <v/>
      </c>
      <c r="T63" s="31">
        <f>IF(OR(A63="",R63="",S63=""),"",IFERROR(R63+S63,""))</f>
        <v/>
      </c>
      <c r="U63" s="28">
        <f>IF(A63="","",IFERROR(SUMIFS(Payments!$G$4:$G$103,Payments!$C$4:$C$103,A63,Payments!$H$4:$H$103,"Posted"),0))</f>
        <v/>
      </c>
      <c r="V63" s="28">
        <f>IF(OR(A63="",P63=""),"",IFERROR(MAX(P63-U63,0),""))</f>
        <v/>
      </c>
      <c r="W63" s="27">
        <f>IF(A63="","",IF(C63="","Check ID",IF(G63="","Pending Approval",IF(Q63="","Awaiting Invoice",IF(AND(V63&lt;=0,P63&gt;0),"Paid",IF(AND(T63&lt;&gt;"",T63&lt;TODAY()),"Past Due",IF(U63&gt;0,"Partially Paid","Approved / Unpaid")))))))</f>
        <v/>
      </c>
      <c r="X63" s="18" t="n"/>
      <c r="Y63" s="27">
        <f>IF(A63="","",IF(C63="","Check subcontractor ID",IF(D63="","Add property or job",IF(F63="","Add work date",IF(AND(G63&lt;&gt;"",F63&lt;&gt;"",G63&lt;F63),"Check approval date",IF(M63="","Check retainage rate",IF(OR(M63&lt;0,M63&gt;0.5),"Check retainage rate",IF(S63="","Check payment terms",IF(AND(O63&lt;&gt;"",N63=""),"Check retainage release",IF(AND(O63&lt;&gt;"",N63&lt;&gt;"",O63&gt;N63),"Release exceeds held",IF(AND(R63&lt;&gt;"",Q63=""),"Add invoice number",IF(AND(Q63&lt;&gt;"",R63=""),"Add invoice date",IF(AND(U63&lt;&gt;"",P63&lt;&gt;"",U63&gt;P63),"Payments exceed payable","")))))))))))))</f>
        <v/>
      </c>
    </row>
    <row r="64">
      <c r="A64" s="16" t="n"/>
      <c r="B64" s="16" t="n"/>
      <c r="C64" s="17">
        <f>IF(A64="","",IFERROR(VLOOKUP(B64,Subcontractors!$A$4:$B$103,2,FALSE),""))</f>
        <v/>
      </c>
      <c r="D64" s="18" t="n"/>
      <c r="E64" s="18" t="n"/>
      <c r="F64" s="19" t="n"/>
      <c r="G64" s="19" t="n"/>
      <c r="H64" s="20" t="n"/>
      <c r="I64" s="16" t="n"/>
      <c r="J64" s="21" t="n"/>
      <c r="K64" s="22">
        <f>IF(A64="","",IF(OR(H64="",J64=""),"",IFERROR(H64*J64,"")))</f>
        <v/>
      </c>
      <c r="L64" s="38" t="n"/>
      <c r="M64" s="39">
        <f>IF(A64="","",IF(L64&lt;&gt;"",L64,IFERROR(VLOOKUP(B64,Subcontractors!$A$4:$D$103,4,FALSE),"")))</f>
        <v/>
      </c>
      <c r="N64" s="22">
        <f>IF(OR(A64="",G64="",K64="",M64=""),"",IFERROR(K64*M64,""))</f>
        <v/>
      </c>
      <c r="O64" s="21" t="n"/>
      <c r="P64" s="22">
        <f>IF(OR(A64="",G64="",K64="",N64=""),"",IFERROR(K64-N64+IF(O64="",0,O64),""))</f>
        <v/>
      </c>
      <c r="Q64" s="16" t="n"/>
      <c r="R64" s="19" t="n"/>
      <c r="S64" s="25">
        <f>IF(A64="","",IFERROR(VLOOKUP(B64,Subcontractors!$A$4:$E$103,5,FALSE),""))</f>
        <v/>
      </c>
      <c r="T64" s="26">
        <f>IF(OR(A64="",R64="",S64=""),"",IFERROR(R64+S64,""))</f>
        <v/>
      </c>
      <c r="U64" s="22">
        <f>IF(A64="","",IFERROR(SUMIFS(Payments!$G$4:$G$103,Payments!$C$4:$C$103,A64,Payments!$H$4:$H$103,"Posted"),0))</f>
        <v/>
      </c>
      <c r="V64" s="22">
        <f>IF(OR(A64="",P64=""),"",IFERROR(MAX(P64-U64,0),""))</f>
        <v/>
      </c>
      <c r="W64" s="17">
        <f>IF(A64="","",IF(C64="","Check ID",IF(G64="","Pending Approval",IF(Q64="","Awaiting Invoice",IF(AND(V64&lt;=0,P64&gt;0),"Paid",IF(AND(T64&lt;&gt;"",T64&lt;TODAY()),"Past Due",IF(U64&gt;0,"Partially Paid","Approved / Unpaid")))))))</f>
        <v/>
      </c>
      <c r="X64" s="18" t="n"/>
      <c r="Y64" s="17">
        <f>IF(A64="","",IF(C64="","Check subcontractor ID",IF(D64="","Add property or job",IF(F64="","Add work date",IF(AND(G64&lt;&gt;"",F64&lt;&gt;"",G64&lt;F64),"Check approval date",IF(M64="","Check retainage rate",IF(OR(M64&lt;0,M64&gt;0.5),"Check retainage rate",IF(S64="","Check payment terms",IF(AND(O64&lt;&gt;"",N64=""),"Check retainage release",IF(AND(O64&lt;&gt;"",N64&lt;&gt;"",O64&gt;N64),"Release exceeds held",IF(AND(R64&lt;&gt;"",Q64=""),"Add invoice number",IF(AND(Q64&lt;&gt;"",R64=""),"Add invoice date",IF(AND(U64&lt;&gt;"",P64&lt;&gt;"",U64&gt;P64),"Payments exceed payable","")))))))))))))</f>
        <v/>
      </c>
    </row>
    <row r="65">
      <c r="A65" s="16" t="n"/>
      <c r="B65" s="16" t="n"/>
      <c r="C65" s="27">
        <f>IF(A65="","",IFERROR(VLOOKUP(B65,Subcontractors!$A$4:$B$103,2,FALSE),""))</f>
        <v/>
      </c>
      <c r="D65" s="18" t="n"/>
      <c r="E65" s="18" t="n"/>
      <c r="F65" s="19" t="n"/>
      <c r="G65" s="19" t="n"/>
      <c r="H65" s="20" t="n"/>
      <c r="I65" s="16" t="n"/>
      <c r="J65" s="21" t="n"/>
      <c r="K65" s="28">
        <f>IF(A65="","",IF(OR(H65="",J65=""),"",IFERROR(H65*J65,"")))</f>
        <v/>
      </c>
      <c r="L65" s="38" t="n"/>
      <c r="M65" s="40">
        <f>IF(A65="","",IF(L65&lt;&gt;"",L65,IFERROR(VLOOKUP(B65,Subcontractors!$A$4:$D$103,4,FALSE),"")))</f>
        <v/>
      </c>
      <c r="N65" s="28">
        <f>IF(OR(A65="",G65="",K65="",M65=""),"",IFERROR(K65*M65,""))</f>
        <v/>
      </c>
      <c r="O65" s="21" t="n"/>
      <c r="P65" s="28">
        <f>IF(OR(A65="",G65="",K65="",N65=""),"",IFERROR(K65-N65+IF(O65="",0,O65),""))</f>
        <v/>
      </c>
      <c r="Q65" s="16" t="n"/>
      <c r="R65" s="19" t="n"/>
      <c r="S65" s="30">
        <f>IF(A65="","",IFERROR(VLOOKUP(B65,Subcontractors!$A$4:$E$103,5,FALSE),""))</f>
        <v/>
      </c>
      <c r="T65" s="31">
        <f>IF(OR(A65="",R65="",S65=""),"",IFERROR(R65+S65,""))</f>
        <v/>
      </c>
      <c r="U65" s="28">
        <f>IF(A65="","",IFERROR(SUMIFS(Payments!$G$4:$G$103,Payments!$C$4:$C$103,A65,Payments!$H$4:$H$103,"Posted"),0))</f>
        <v/>
      </c>
      <c r="V65" s="28">
        <f>IF(OR(A65="",P65=""),"",IFERROR(MAX(P65-U65,0),""))</f>
        <v/>
      </c>
      <c r="W65" s="27">
        <f>IF(A65="","",IF(C65="","Check ID",IF(G65="","Pending Approval",IF(Q65="","Awaiting Invoice",IF(AND(V65&lt;=0,P65&gt;0),"Paid",IF(AND(T65&lt;&gt;"",T65&lt;TODAY()),"Past Due",IF(U65&gt;0,"Partially Paid","Approved / Unpaid")))))))</f>
        <v/>
      </c>
      <c r="X65" s="18" t="n"/>
      <c r="Y65" s="27">
        <f>IF(A65="","",IF(C65="","Check subcontractor ID",IF(D65="","Add property or job",IF(F65="","Add work date",IF(AND(G65&lt;&gt;"",F65&lt;&gt;"",G65&lt;F65),"Check approval date",IF(M65="","Check retainage rate",IF(OR(M65&lt;0,M65&gt;0.5),"Check retainage rate",IF(S65="","Check payment terms",IF(AND(O65&lt;&gt;"",N65=""),"Check retainage release",IF(AND(O65&lt;&gt;"",N65&lt;&gt;"",O65&gt;N65),"Release exceeds held",IF(AND(R65&lt;&gt;"",Q65=""),"Add invoice number",IF(AND(Q65&lt;&gt;"",R65=""),"Add invoice date",IF(AND(U65&lt;&gt;"",P65&lt;&gt;"",U65&gt;P65),"Payments exceed payable","")))))))))))))</f>
        <v/>
      </c>
    </row>
    <row r="66">
      <c r="A66" s="16" t="n"/>
      <c r="B66" s="16" t="n"/>
      <c r="C66" s="17">
        <f>IF(A66="","",IFERROR(VLOOKUP(B66,Subcontractors!$A$4:$B$103,2,FALSE),""))</f>
        <v/>
      </c>
      <c r="D66" s="18" t="n"/>
      <c r="E66" s="18" t="n"/>
      <c r="F66" s="19" t="n"/>
      <c r="G66" s="19" t="n"/>
      <c r="H66" s="20" t="n"/>
      <c r="I66" s="16" t="n"/>
      <c r="J66" s="21" t="n"/>
      <c r="K66" s="22">
        <f>IF(A66="","",IF(OR(H66="",J66=""),"",IFERROR(H66*J66,"")))</f>
        <v/>
      </c>
      <c r="L66" s="38" t="n"/>
      <c r="M66" s="39">
        <f>IF(A66="","",IF(L66&lt;&gt;"",L66,IFERROR(VLOOKUP(B66,Subcontractors!$A$4:$D$103,4,FALSE),"")))</f>
        <v/>
      </c>
      <c r="N66" s="22">
        <f>IF(OR(A66="",G66="",K66="",M66=""),"",IFERROR(K66*M66,""))</f>
        <v/>
      </c>
      <c r="O66" s="21" t="n"/>
      <c r="P66" s="22">
        <f>IF(OR(A66="",G66="",K66="",N66=""),"",IFERROR(K66-N66+IF(O66="",0,O66),""))</f>
        <v/>
      </c>
      <c r="Q66" s="16" t="n"/>
      <c r="R66" s="19" t="n"/>
      <c r="S66" s="25">
        <f>IF(A66="","",IFERROR(VLOOKUP(B66,Subcontractors!$A$4:$E$103,5,FALSE),""))</f>
        <v/>
      </c>
      <c r="T66" s="26">
        <f>IF(OR(A66="",R66="",S66=""),"",IFERROR(R66+S66,""))</f>
        <v/>
      </c>
      <c r="U66" s="22">
        <f>IF(A66="","",IFERROR(SUMIFS(Payments!$G$4:$G$103,Payments!$C$4:$C$103,A66,Payments!$H$4:$H$103,"Posted"),0))</f>
        <v/>
      </c>
      <c r="V66" s="22">
        <f>IF(OR(A66="",P66=""),"",IFERROR(MAX(P66-U66,0),""))</f>
        <v/>
      </c>
      <c r="W66" s="17">
        <f>IF(A66="","",IF(C66="","Check ID",IF(G66="","Pending Approval",IF(Q66="","Awaiting Invoice",IF(AND(V66&lt;=0,P66&gt;0),"Paid",IF(AND(T66&lt;&gt;"",T66&lt;TODAY()),"Past Due",IF(U66&gt;0,"Partially Paid","Approved / Unpaid")))))))</f>
        <v/>
      </c>
      <c r="X66" s="18" t="n"/>
      <c r="Y66" s="17">
        <f>IF(A66="","",IF(C66="","Check subcontractor ID",IF(D66="","Add property or job",IF(F66="","Add work date",IF(AND(G66&lt;&gt;"",F66&lt;&gt;"",G66&lt;F66),"Check approval date",IF(M66="","Check retainage rate",IF(OR(M66&lt;0,M66&gt;0.5),"Check retainage rate",IF(S66="","Check payment terms",IF(AND(O66&lt;&gt;"",N66=""),"Check retainage release",IF(AND(O66&lt;&gt;"",N66&lt;&gt;"",O66&gt;N66),"Release exceeds held",IF(AND(R66&lt;&gt;"",Q66=""),"Add invoice number",IF(AND(Q66&lt;&gt;"",R66=""),"Add invoice date",IF(AND(U66&lt;&gt;"",P66&lt;&gt;"",U66&gt;P66),"Payments exceed payable","")))))))))))))</f>
        <v/>
      </c>
    </row>
    <row r="67">
      <c r="A67" s="16" t="n"/>
      <c r="B67" s="16" t="n"/>
      <c r="C67" s="27">
        <f>IF(A67="","",IFERROR(VLOOKUP(B67,Subcontractors!$A$4:$B$103,2,FALSE),""))</f>
        <v/>
      </c>
      <c r="D67" s="18" t="n"/>
      <c r="E67" s="18" t="n"/>
      <c r="F67" s="19" t="n"/>
      <c r="G67" s="19" t="n"/>
      <c r="H67" s="20" t="n"/>
      <c r="I67" s="16" t="n"/>
      <c r="J67" s="21" t="n"/>
      <c r="K67" s="28">
        <f>IF(A67="","",IF(OR(H67="",J67=""),"",IFERROR(H67*J67,"")))</f>
        <v/>
      </c>
      <c r="L67" s="38" t="n"/>
      <c r="M67" s="40">
        <f>IF(A67="","",IF(L67&lt;&gt;"",L67,IFERROR(VLOOKUP(B67,Subcontractors!$A$4:$D$103,4,FALSE),"")))</f>
        <v/>
      </c>
      <c r="N67" s="28">
        <f>IF(OR(A67="",G67="",K67="",M67=""),"",IFERROR(K67*M67,""))</f>
        <v/>
      </c>
      <c r="O67" s="21" t="n"/>
      <c r="P67" s="28">
        <f>IF(OR(A67="",G67="",K67="",N67=""),"",IFERROR(K67-N67+IF(O67="",0,O67),""))</f>
        <v/>
      </c>
      <c r="Q67" s="16" t="n"/>
      <c r="R67" s="19" t="n"/>
      <c r="S67" s="30">
        <f>IF(A67="","",IFERROR(VLOOKUP(B67,Subcontractors!$A$4:$E$103,5,FALSE),""))</f>
        <v/>
      </c>
      <c r="T67" s="31">
        <f>IF(OR(A67="",R67="",S67=""),"",IFERROR(R67+S67,""))</f>
        <v/>
      </c>
      <c r="U67" s="28">
        <f>IF(A67="","",IFERROR(SUMIFS(Payments!$G$4:$G$103,Payments!$C$4:$C$103,A67,Payments!$H$4:$H$103,"Posted"),0))</f>
        <v/>
      </c>
      <c r="V67" s="28">
        <f>IF(OR(A67="",P67=""),"",IFERROR(MAX(P67-U67,0),""))</f>
        <v/>
      </c>
      <c r="W67" s="27">
        <f>IF(A67="","",IF(C67="","Check ID",IF(G67="","Pending Approval",IF(Q67="","Awaiting Invoice",IF(AND(V67&lt;=0,P67&gt;0),"Paid",IF(AND(T67&lt;&gt;"",T67&lt;TODAY()),"Past Due",IF(U67&gt;0,"Partially Paid","Approved / Unpaid")))))))</f>
        <v/>
      </c>
      <c r="X67" s="18" t="n"/>
      <c r="Y67" s="27">
        <f>IF(A67="","",IF(C67="","Check subcontractor ID",IF(D67="","Add property or job",IF(F67="","Add work date",IF(AND(G67&lt;&gt;"",F67&lt;&gt;"",G67&lt;F67),"Check approval date",IF(M67="","Check retainage rate",IF(OR(M67&lt;0,M67&gt;0.5),"Check retainage rate",IF(S67="","Check payment terms",IF(AND(O67&lt;&gt;"",N67=""),"Check retainage release",IF(AND(O67&lt;&gt;"",N67&lt;&gt;"",O67&gt;N67),"Release exceeds held",IF(AND(R67&lt;&gt;"",Q67=""),"Add invoice number",IF(AND(Q67&lt;&gt;"",R67=""),"Add invoice date",IF(AND(U67&lt;&gt;"",P67&lt;&gt;"",U67&gt;P67),"Payments exceed payable","")))))))))))))</f>
        <v/>
      </c>
    </row>
    <row r="68">
      <c r="A68" s="16" t="n"/>
      <c r="B68" s="16" t="n"/>
      <c r="C68" s="17">
        <f>IF(A68="","",IFERROR(VLOOKUP(B68,Subcontractors!$A$4:$B$103,2,FALSE),""))</f>
        <v/>
      </c>
      <c r="D68" s="18" t="n"/>
      <c r="E68" s="18" t="n"/>
      <c r="F68" s="19" t="n"/>
      <c r="G68" s="19" t="n"/>
      <c r="H68" s="20" t="n"/>
      <c r="I68" s="16" t="n"/>
      <c r="J68" s="21" t="n"/>
      <c r="K68" s="22">
        <f>IF(A68="","",IF(OR(H68="",J68=""),"",IFERROR(H68*J68,"")))</f>
        <v/>
      </c>
      <c r="L68" s="38" t="n"/>
      <c r="M68" s="39">
        <f>IF(A68="","",IF(L68&lt;&gt;"",L68,IFERROR(VLOOKUP(B68,Subcontractors!$A$4:$D$103,4,FALSE),"")))</f>
        <v/>
      </c>
      <c r="N68" s="22">
        <f>IF(OR(A68="",G68="",K68="",M68=""),"",IFERROR(K68*M68,""))</f>
        <v/>
      </c>
      <c r="O68" s="21" t="n"/>
      <c r="P68" s="22">
        <f>IF(OR(A68="",G68="",K68="",N68=""),"",IFERROR(K68-N68+IF(O68="",0,O68),""))</f>
        <v/>
      </c>
      <c r="Q68" s="16" t="n"/>
      <c r="R68" s="19" t="n"/>
      <c r="S68" s="25">
        <f>IF(A68="","",IFERROR(VLOOKUP(B68,Subcontractors!$A$4:$E$103,5,FALSE),""))</f>
        <v/>
      </c>
      <c r="T68" s="26">
        <f>IF(OR(A68="",R68="",S68=""),"",IFERROR(R68+S68,""))</f>
        <v/>
      </c>
      <c r="U68" s="22">
        <f>IF(A68="","",IFERROR(SUMIFS(Payments!$G$4:$G$103,Payments!$C$4:$C$103,A68,Payments!$H$4:$H$103,"Posted"),0))</f>
        <v/>
      </c>
      <c r="V68" s="22">
        <f>IF(OR(A68="",P68=""),"",IFERROR(MAX(P68-U68,0),""))</f>
        <v/>
      </c>
      <c r="W68" s="17">
        <f>IF(A68="","",IF(C68="","Check ID",IF(G68="","Pending Approval",IF(Q68="","Awaiting Invoice",IF(AND(V68&lt;=0,P68&gt;0),"Paid",IF(AND(T68&lt;&gt;"",T68&lt;TODAY()),"Past Due",IF(U68&gt;0,"Partially Paid","Approved / Unpaid")))))))</f>
        <v/>
      </c>
      <c r="X68" s="18" t="n"/>
      <c r="Y68" s="17">
        <f>IF(A68="","",IF(C68="","Check subcontractor ID",IF(D68="","Add property or job",IF(F68="","Add work date",IF(AND(G68&lt;&gt;"",F68&lt;&gt;"",G68&lt;F68),"Check approval date",IF(M68="","Check retainage rate",IF(OR(M68&lt;0,M68&gt;0.5),"Check retainage rate",IF(S68="","Check payment terms",IF(AND(O68&lt;&gt;"",N68=""),"Check retainage release",IF(AND(O68&lt;&gt;"",N68&lt;&gt;"",O68&gt;N68),"Release exceeds held",IF(AND(R68&lt;&gt;"",Q68=""),"Add invoice number",IF(AND(Q68&lt;&gt;"",R68=""),"Add invoice date",IF(AND(U68&lt;&gt;"",P68&lt;&gt;"",U68&gt;P68),"Payments exceed payable","")))))))))))))</f>
        <v/>
      </c>
    </row>
    <row r="69">
      <c r="A69" s="16" t="n"/>
      <c r="B69" s="16" t="n"/>
      <c r="C69" s="27">
        <f>IF(A69="","",IFERROR(VLOOKUP(B69,Subcontractors!$A$4:$B$103,2,FALSE),""))</f>
        <v/>
      </c>
      <c r="D69" s="18" t="n"/>
      <c r="E69" s="18" t="n"/>
      <c r="F69" s="19" t="n"/>
      <c r="G69" s="19" t="n"/>
      <c r="H69" s="20" t="n"/>
      <c r="I69" s="16" t="n"/>
      <c r="J69" s="21" t="n"/>
      <c r="K69" s="28">
        <f>IF(A69="","",IF(OR(H69="",J69=""),"",IFERROR(H69*J69,"")))</f>
        <v/>
      </c>
      <c r="L69" s="38" t="n"/>
      <c r="M69" s="40">
        <f>IF(A69="","",IF(L69&lt;&gt;"",L69,IFERROR(VLOOKUP(B69,Subcontractors!$A$4:$D$103,4,FALSE),"")))</f>
        <v/>
      </c>
      <c r="N69" s="28">
        <f>IF(OR(A69="",G69="",K69="",M69=""),"",IFERROR(K69*M69,""))</f>
        <v/>
      </c>
      <c r="O69" s="21" t="n"/>
      <c r="P69" s="28">
        <f>IF(OR(A69="",G69="",K69="",N69=""),"",IFERROR(K69-N69+IF(O69="",0,O69),""))</f>
        <v/>
      </c>
      <c r="Q69" s="16" t="n"/>
      <c r="R69" s="19" t="n"/>
      <c r="S69" s="30">
        <f>IF(A69="","",IFERROR(VLOOKUP(B69,Subcontractors!$A$4:$E$103,5,FALSE),""))</f>
        <v/>
      </c>
      <c r="T69" s="31">
        <f>IF(OR(A69="",R69="",S69=""),"",IFERROR(R69+S69,""))</f>
        <v/>
      </c>
      <c r="U69" s="28">
        <f>IF(A69="","",IFERROR(SUMIFS(Payments!$G$4:$G$103,Payments!$C$4:$C$103,A69,Payments!$H$4:$H$103,"Posted"),0))</f>
        <v/>
      </c>
      <c r="V69" s="28">
        <f>IF(OR(A69="",P69=""),"",IFERROR(MAX(P69-U69,0),""))</f>
        <v/>
      </c>
      <c r="W69" s="27">
        <f>IF(A69="","",IF(C69="","Check ID",IF(G69="","Pending Approval",IF(Q69="","Awaiting Invoice",IF(AND(V69&lt;=0,P69&gt;0),"Paid",IF(AND(T69&lt;&gt;"",T69&lt;TODAY()),"Past Due",IF(U69&gt;0,"Partially Paid","Approved / Unpaid")))))))</f>
        <v/>
      </c>
      <c r="X69" s="18" t="n"/>
      <c r="Y69" s="27">
        <f>IF(A69="","",IF(C69="","Check subcontractor ID",IF(D69="","Add property or job",IF(F69="","Add work date",IF(AND(G69&lt;&gt;"",F69&lt;&gt;"",G69&lt;F69),"Check approval date",IF(M69="","Check retainage rate",IF(OR(M69&lt;0,M69&gt;0.5),"Check retainage rate",IF(S69="","Check payment terms",IF(AND(O69&lt;&gt;"",N69=""),"Check retainage release",IF(AND(O69&lt;&gt;"",N69&lt;&gt;"",O69&gt;N69),"Release exceeds held",IF(AND(R69&lt;&gt;"",Q69=""),"Add invoice number",IF(AND(Q69&lt;&gt;"",R69=""),"Add invoice date",IF(AND(U69&lt;&gt;"",P69&lt;&gt;"",U69&gt;P69),"Payments exceed payable","")))))))))))))</f>
        <v/>
      </c>
    </row>
    <row r="70">
      <c r="A70" s="16" t="n"/>
      <c r="B70" s="16" t="n"/>
      <c r="C70" s="17">
        <f>IF(A70="","",IFERROR(VLOOKUP(B70,Subcontractors!$A$4:$B$103,2,FALSE),""))</f>
        <v/>
      </c>
      <c r="D70" s="18" t="n"/>
      <c r="E70" s="18" t="n"/>
      <c r="F70" s="19" t="n"/>
      <c r="G70" s="19" t="n"/>
      <c r="H70" s="20" t="n"/>
      <c r="I70" s="16" t="n"/>
      <c r="J70" s="21" t="n"/>
      <c r="K70" s="22">
        <f>IF(A70="","",IF(OR(H70="",J70=""),"",IFERROR(H70*J70,"")))</f>
        <v/>
      </c>
      <c r="L70" s="38" t="n"/>
      <c r="M70" s="39">
        <f>IF(A70="","",IF(L70&lt;&gt;"",L70,IFERROR(VLOOKUP(B70,Subcontractors!$A$4:$D$103,4,FALSE),"")))</f>
        <v/>
      </c>
      <c r="N70" s="22">
        <f>IF(OR(A70="",G70="",K70="",M70=""),"",IFERROR(K70*M70,""))</f>
        <v/>
      </c>
      <c r="O70" s="21" t="n"/>
      <c r="P70" s="22">
        <f>IF(OR(A70="",G70="",K70="",N70=""),"",IFERROR(K70-N70+IF(O70="",0,O70),""))</f>
        <v/>
      </c>
      <c r="Q70" s="16" t="n"/>
      <c r="R70" s="19" t="n"/>
      <c r="S70" s="25">
        <f>IF(A70="","",IFERROR(VLOOKUP(B70,Subcontractors!$A$4:$E$103,5,FALSE),""))</f>
        <v/>
      </c>
      <c r="T70" s="26">
        <f>IF(OR(A70="",R70="",S70=""),"",IFERROR(R70+S70,""))</f>
        <v/>
      </c>
      <c r="U70" s="22">
        <f>IF(A70="","",IFERROR(SUMIFS(Payments!$G$4:$G$103,Payments!$C$4:$C$103,A70,Payments!$H$4:$H$103,"Posted"),0))</f>
        <v/>
      </c>
      <c r="V70" s="22">
        <f>IF(OR(A70="",P70=""),"",IFERROR(MAX(P70-U70,0),""))</f>
        <v/>
      </c>
      <c r="W70" s="17">
        <f>IF(A70="","",IF(C70="","Check ID",IF(G70="","Pending Approval",IF(Q70="","Awaiting Invoice",IF(AND(V70&lt;=0,P70&gt;0),"Paid",IF(AND(T70&lt;&gt;"",T70&lt;TODAY()),"Past Due",IF(U70&gt;0,"Partially Paid","Approved / Unpaid")))))))</f>
        <v/>
      </c>
      <c r="X70" s="18" t="n"/>
      <c r="Y70" s="17">
        <f>IF(A70="","",IF(C70="","Check subcontractor ID",IF(D70="","Add property or job",IF(F70="","Add work date",IF(AND(G70&lt;&gt;"",F70&lt;&gt;"",G70&lt;F70),"Check approval date",IF(M70="","Check retainage rate",IF(OR(M70&lt;0,M70&gt;0.5),"Check retainage rate",IF(S70="","Check payment terms",IF(AND(O70&lt;&gt;"",N70=""),"Check retainage release",IF(AND(O70&lt;&gt;"",N70&lt;&gt;"",O70&gt;N70),"Release exceeds held",IF(AND(R70&lt;&gt;"",Q70=""),"Add invoice number",IF(AND(Q70&lt;&gt;"",R70=""),"Add invoice date",IF(AND(U70&lt;&gt;"",P70&lt;&gt;"",U70&gt;P70),"Payments exceed payable","")))))))))))))</f>
        <v/>
      </c>
    </row>
    <row r="71">
      <c r="A71" s="16" t="n"/>
      <c r="B71" s="16" t="n"/>
      <c r="C71" s="27">
        <f>IF(A71="","",IFERROR(VLOOKUP(B71,Subcontractors!$A$4:$B$103,2,FALSE),""))</f>
        <v/>
      </c>
      <c r="D71" s="18" t="n"/>
      <c r="E71" s="18" t="n"/>
      <c r="F71" s="19" t="n"/>
      <c r="G71" s="19" t="n"/>
      <c r="H71" s="20" t="n"/>
      <c r="I71" s="16" t="n"/>
      <c r="J71" s="21" t="n"/>
      <c r="K71" s="28">
        <f>IF(A71="","",IF(OR(H71="",J71=""),"",IFERROR(H71*J71,"")))</f>
        <v/>
      </c>
      <c r="L71" s="38" t="n"/>
      <c r="M71" s="40">
        <f>IF(A71="","",IF(L71&lt;&gt;"",L71,IFERROR(VLOOKUP(B71,Subcontractors!$A$4:$D$103,4,FALSE),"")))</f>
        <v/>
      </c>
      <c r="N71" s="28">
        <f>IF(OR(A71="",G71="",K71="",M71=""),"",IFERROR(K71*M71,""))</f>
        <v/>
      </c>
      <c r="O71" s="21" t="n"/>
      <c r="P71" s="28">
        <f>IF(OR(A71="",G71="",K71="",N71=""),"",IFERROR(K71-N71+IF(O71="",0,O71),""))</f>
        <v/>
      </c>
      <c r="Q71" s="16" t="n"/>
      <c r="R71" s="19" t="n"/>
      <c r="S71" s="30">
        <f>IF(A71="","",IFERROR(VLOOKUP(B71,Subcontractors!$A$4:$E$103,5,FALSE),""))</f>
        <v/>
      </c>
      <c r="T71" s="31">
        <f>IF(OR(A71="",R71="",S71=""),"",IFERROR(R71+S71,""))</f>
        <v/>
      </c>
      <c r="U71" s="28">
        <f>IF(A71="","",IFERROR(SUMIFS(Payments!$G$4:$G$103,Payments!$C$4:$C$103,A71,Payments!$H$4:$H$103,"Posted"),0))</f>
        <v/>
      </c>
      <c r="V71" s="28">
        <f>IF(OR(A71="",P71=""),"",IFERROR(MAX(P71-U71,0),""))</f>
        <v/>
      </c>
      <c r="W71" s="27">
        <f>IF(A71="","",IF(C71="","Check ID",IF(G71="","Pending Approval",IF(Q71="","Awaiting Invoice",IF(AND(V71&lt;=0,P71&gt;0),"Paid",IF(AND(T71&lt;&gt;"",T71&lt;TODAY()),"Past Due",IF(U71&gt;0,"Partially Paid","Approved / Unpaid")))))))</f>
        <v/>
      </c>
      <c r="X71" s="18" t="n"/>
      <c r="Y71" s="27">
        <f>IF(A71="","",IF(C71="","Check subcontractor ID",IF(D71="","Add property or job",IF(F71="","Add work date",IF(AND(G71&lt;&gt;"",F71&lt;&gt;"",G71&lt;F71),"Check approval date",IF(M71="","Check retainage rate",IF(OR(M71&lt;0,M71&gt;0.5),"Check retainage rate",IF(S71="","Check payment terms",IF(AND(O71&lt;&gt;"",N71=""),"Check retainage release",IF(AND(O71&lt;&gt;"",N71&lt;&gt;"",O71&gt;N71),"Release exceeds held",IF(AND(R71&lt;&gt;"",Q71=""),"Add invoice number",IF(AND(Q71&lt;&gt;"",R71=""),"Add invoice date",IF(AND(U71&lt;&gt;"",P71&lt;&gt;"",U71&gt;P71),"Payments exceed payable","")))))))))))))</f>
        <v/>
      </c>
    </row>
    <row r="72">
      <c r="A72" s="16" t="n"/>
      <c r="B72" s="16" t="n"/>
      <c r="C72" s="17">
        <f>IF(A72="","",IFERROR(VLOOKUP(B72,Subcontractors!$A$4:$B$103,2,FALSE),""))</f>
        <v/>
      </c>
      <c r="D72" s="18" t="n"/>
      <c r="E72" s="18" t="n"/>
      <c r="F72" s="19" t="n"/>
      <c r="G72" s="19" t="n"/>
      <c r="H72" s="20" t="n"/>
      <c r="I72" s="16" t="n"/>
      <c r="J72" s="21" t="n"/>
      <c r="K72" s="22">
        <f>IF(A72="","",IF(OR(H72="",J72=""),"",IFERROR(H72*J72,"")))</f>
        <v/>
      </c>
      <c r="L72" s="38" t="n"/>
      <c r="M72" s="39">
        <f>IF(A72="","",IF(L72&lt;&gt;"",L72,IFERROR(VLOOKUP(B72,Subcontractors!$A$4:$D$103,4,FALSE),"")))</f>
        <v/>
      </c>
      <c r="N72" s="22">
        <f>IF(OR(A72="",G72="",K72="",M72=""),"",IFERROR(K72*M72,""))</f>
        <v/>
      </c>
      <c r="O72" s="21" t="n"/>
      <c r="P72" s="22">
        <f>IF(OR(A72="",G72="",K72="",N72=""),"",IFERROR(K72-N72+IF(O72="",0,O72),""))</f>
        <v/>
      </c>
      <c r="Q72" s="16" t="n"/>
      <c r="R72" s="19" t="n"/>
      <c r="S72" s="25">
        <f>IF(A72="","",IFERROR(VLOOKUP(B72,Subcontractors!$A$4:$E$103,5,FALSE),""))</f>
        <v/>
      </c>
      <c r="T72" s="26">
        <f>IF(OR(A72="",R72="",S72=""),"",IFERROR(R72+S72,""))</f>
        <v/>
      </c>
      <c r="U72" s="22">
        <f>IF(A72="","",IFERROR(SUMIFS(Payments!$G$4:$G$103,Payments!$C$4:$C$103,A72,Payments!$H$4:$H$103,"Posted"),0))</f>
        <v/>
      </c>
      <c r="V72" s="22">
        <f>IF(OR(A72="",P72=""),"",IFERROR(MAX(P72-U72,0),""))</f>
        <v/>
      </c>
      <c r="W72" s="17">
        <f>IF(A72="","",IF(C72="","Check ID",IF(G72="","Pending Approval",IF(Q72="","Awaiting Invoice",IF(AND(V72&lt;=0,P72&gt;0),"Paid",IF(AND(T72&lt;&gt;"",T72&lt;TODAY()),"Past Due",IF(U72&gt;0,"Partially Paid","Approved / Unpaid")))))))</f>
        <v/>
      </c>
      <c r="X72" s="18" t="n"/>
      <c r="Y72" s="17">
        <f>IF(A72="","",IF(C72="","Check subcontractor ID",IF(D72="","Add property or job",IF(F72="","Add work date",IF(AND(G72&lt;&gt;"",F72&lt;&gt;"",G72&lt;F72),"Check approval date",IF(M72="","Check retainage rate",IF(OR(M72&lt;0,M72&gt;0.5),"Check retainage rate",IF(S72="","Check payment terms",IF(AND(O72&lt;&gt;"",N72=""),"Check retainage release",IF(AND(O72&lt;&gt;"",N72&lt;&gt;"",O72&gt;N72),"Release exceeds held",IF(AND(R72&lt;&gt;"",Q72=""),"Add invoice number",IF(AND(Q72&lt;&gt;"",R72=""),"Add invoice date",IF(AND(U72&lt;&gt;"",P72&lt;&gt;"",U72&gt;P72),"Payments exceed payable","")))))))))))))</f>
        <v/>
      </c>
    </row>
    <row r="73">
      <c r="A73" s="16" t="n"/>
      <c r="B73" s="16" t="n"/>
      <c r="C73" s="27">
        <f>IF(A73="","",IFERROR(VLOOKUP(B73,Subcontractors!$A$4:$B$103,2,FALSE),""))</f>
        <v/>
      </c>
      <c r="D73" s="18" t="n"/>
      <c r="E73" s="18" t="n"/>
      <c r="F73" s="19" t="n"/>
      <c r="G73" s="19" t="n"/>
      <c r="H73" s="20" t="n"/>
      <c r="I73" s="16" t="n"/>
      <c r="J73" s="21" t="n"/>
      <c r="K73" s="28">
        <f>IF(A73="","",IF(OR(H73="",J73=""),"",IFERROR(H73*J73,"")))</f>
        <v/>
      </c>
      <c r="L73" s="38" t="n"/>
      <c r="M73" s="40">
        <f>IF(A73="","",IF(L73&lt;&gt;"",L73,IFERROR(VLOOKUP(B73,Subcontractors!$A$4:$D$103,4,FALSE),"")))</f>
        <v/>
      </c>
      <c r="N73" s="28">
        <f>IF(OR(A73="",G73="",K73="",M73=""),"",IFERROR(K73*M73,""))</f>
        <v/>
      </c>
      <c r="O73" s="21" t="n"/>
      <c r="P73" s="28">
        <f>IF(OR(A73="",G73="",K73="",N73=""),"",IFERROR(K73-N73+IF(O73="",0,O73),""))</f>
        <v/>
      </c>
      <c r="Q73" s="16" t="n"/>
      <c r="R73" s="19" t="n"/>
      <c r="S73" s="30">
        <f>IF(A73="","",IFERROR(VLOOKUP(B73,Subcontractors!$A$4:$E$103,5,FALSE),""))</f>
        <v/>
      </c>
      <c r="T73" s="31">
        <f>IF(OR(A73="",R73="",S73=""),"",IFERROR(R73+S73,""))</f>
        <v/>
      </c>
      <c r="U73" s="28">
        <f>IF(A73="","",IFERROR(SUMIFS(Payments!$G$4:$G$103,Payments!$C$4:$C$103,A73,Payments!$H$4:$H$103,"Posted"),0))</f>
        <v/>
      </c>
      <c r="V73" s="28">
        <f>IF(OR(A73="",P73=""),"",IFERROR(MAX(P73-U73,0),""))</f>
        <v/>
      </c>
      <c r="W73" s="27">
        <f>IF(A73="","",IF(C73="","Check ID",IF(G73="","Pending Approval",IF(Q73="","Awaiting Invoice",IF(AND(V73&lt;=0,P73&gt;0),"Paid",IF(AND(T73&lt;&gt;"",T73&lt;TODAY()),"Past Due",IF(U73&gt;0,"Partially Paid","Approved / Unpaid")))))))</f>
        <v/>
      </c>
      <c r="X73" s="18" t="n"/>
      <c r="Y73" s="27">
        <f>IF(A73="","",IF(C73="","Check subcontractor ID",IF(D73="","Add property or job",IF(F73="","Add work date",IF(AND(G73&lt;&gt;"",F73&lt;&gt;"",G73&lt;F73),"Check approval date",IF(M73="","Check retainage rate",IF(OR(M73&lt;0,M73&gt;0.5),"Check retainage rate",IF(S73="","Check payment terms",IF(AND(O73&lt;&gt;"",N73=""),"Check retainage release",IF(AND(O73&lt;&gt;"",N73&lt;&gt;"",O73&gt;N73),"Release exceeds held",IF(AND(R73&lt;&gt;"",Q73=""),"Add invoice number",IF(AND(Q73&lt;&gt;"",R73=""),"Add invoice date",IF(AND(U73&lt;&gt;"",P73&lt;&gt;"",U73&gt;P73),"Payments exceed payable","")))))))))))))</f>
        <v/>
      </c>
    </row>
    <row r="74">
      <c r="A74" s="16" t="n"/>
      <c r="B74" s="16" t="n"/>
      <c r="C74" s="17">
        <f>IF(A74="","",IFERROR(VLOOKUP(B74,Subcontractors!$A$4:$B$103,2,FALSE),""))</f>
        <v/>
      </c>
      <c r="D74" s="18" t="n"/>
      <c r="E74" s="18" t="n"/>
      <c r="F74" s="19" t="n"/>
      <c r="G74" s="19" t="n"/>
      <c r="H74" s="20" t="n"/>
      <c r="I74" s="16" t="n"/>
      <c r="J74" s="21" t="n"/>
      <c r="K74" s="22">
        <f>IF(A74="","",IF(OR(H74="",J74=""),"",IFERROR(H74*J74,"")))</f>
        <v/>
      </c>
      <c r="L74" s="38" t="n"/>
      <c r="M74" s="39">
        <f>IF(A74="","",IF(L74&lt;&gt;"",L74,IFERROR(VLOOKUP(B74,Subcontractors!$A$4:$D$103,4,FALSE),"")))</f>
        <v/>
      </c>
      <c r="N74" s="22">
        <f>IF(OR(A74="",G74="",K74="",M74=""),"",IFERROR(K74*M74,""))</f>
        <v/>
      </c>
      <c r="O74" s="21" t="n"/>
      <c r="P74" s="22">
        <f>IF(OR(A74="",G74="",K74="",N74=""),"",IFERROR(K74-N74+IF(O74="",0,O74),""))</f>
        <v/>
      </c>
      <c r="Q74" s="16" t="n"/>
      <c r="R74" s="19" t="n"/>
      <c r="S74" s="25">
        <f>IF(A74="","",IFERROR(VLOOKUP(B74,Subcontractors!$A$4:$E$103,5,FALSE),""))</f>
        <v/>
      </c>
      <c r="T74" s="26">
        <f>IF(OR(A74="",R74="",S74=""),"",IFERROR(R74+S74,""))</f>
        <v/>
      </c>
      <c r="U74" s="22">
        <f>IF(A74="","",IFERROR(SUMIFS(Payments!$G$4:$G$103,Payments!$C$4:$C$103,A74,Payments!$H$4:$H$103,"Posted"),0))</f>
        <v/>
      </c>
      <c r="V74" s="22">
        <f>IF(OR(A74="",P74=""),"",IFERROR(MAX(P74-U74,0),""))</f>
        <v/>
      </c>
      <c r="W74" s="17">
        <f>IF(A74="","",IF(C74="","Check ID",IF(G74="","Pending Approval",IF(Q74="","Awaiting Invoice",IF(AND(V74&lt;=0,P74&gt;0),"Paid",IF(AND(T74&lt;&gt;"",T74&lt;TODAY()),"Past Due",IF(U74&gt;0,"Partially Paid","Approved / Unpaid")))))))</f>
        <v/>
      </c>
      <c r="X74" s="18" t="n"/>
      <c r="Y74" s="17">
        <f>IF(A74="","",IF(C74="","Check subcontractor ID",IF(D74="","Add property or job",IF(F74="","Add work date",IF(AND(G74&lt;&gt;"",F74&lt;&gt;"",G74&lt;F74),"Check approval date",IF(M74="","Check retainage rate",IF(OR(M74&lt;0,M74&gt;0.5),"Check retainage rate",IF(S74="","Check payment terms",IF(AND(O74&lt;&gt;"",N74=""),"Check retainage release",IF(AND(O74&lt;&gt;"",N74&lt;&gt;"",O74&gt;N74),"Release exceeds held",IF(AND(R74&lt;&gt;"",Q74=""),"Add invoice number",IF(AND(Q74&lt;&gt;"",R74=""),"Add invoice date",IF(AND(U74&lt;&gt;"",P74&lt;&gt;"",U74&gt;P74),"Payments exceed payable","")))))))))))))</f>
        <v/>
      </c>
    </row>
    <row r="75">
      <c r="A75" s="16" t="n"/>
      <c r="B75" s="16" t="n"/>
      <c r="C75" s="27">
        <f>IF(A75="","",IFERROR(VLOOKUP(B75,Subcontractors!$A$4:$B$103,2,FALSE),""))</f>
        <v/>
      </c>
      <c r="D75" s="18" t="n"/>
      <c r="E75" s="18" t="n"/>
      <c r="F75" s="19" t="n"/>
      <c r="G75" s="19" t="n"/>
      <c r="H75" s="20" t="n"/>
      <c r="I75" s="16" t="n"/>
      <c r="J75" s="21" t="n"/>
      <c r="K75" s="28">
        <f>IF(A75="","",IF(OR(H75="",J75=""),"",IFERROR(H75*J75,"")))</f>
        <v/>
      </c>
      <c r="L75" s="38" t="n"/>
      <c r="M75" s="40">
        <f>IF(A75="","",IF(L75&lt;&gt;"",L75,IFERROR(VLOOKUP(B75,Subcontractors!$A$4:$D$103,4,FALSE),"")))</f>
        <v/>
      </c>
      <c r="N75" s="28">
        <f>IF(OR(A75="",G75="",K75="",M75=""),"",IFERROR(K75*M75,""))</f>
        <v/>
      </c>
      <c r="O75" s="21" t="n"/>
      <c r="P75" s="28">
        <f>IF(OR(A75="",G75="",K75="",N75=""),"",IFERROR(K75-N75+IF(O75="",0,O75),""))</f>
        <v/>
      </c>
      <c r="Q75" s="16" t="n"/>
      <c r="R75" s="19" t="n"/>
      <c r="S75" s="30">
        <f>IF(A75="","",IFERROR(VLOOKUP(B75,Subcontractors!$A$4:$E$103,5,FALSE),""))</f>
        <v/>
      </c>
      <c r="T75" s="31">
        <f>IF(OR(A75="",R75="",S75=""),"",IFERROR(R75+S75,""))</f>
        <v/>
      </c>
      <c r="U75" s="28">
        <f>IF(A75="","",IFERROR(SUMIFS(Payments!$G$4:$G$103,Payments!$C$4:$C$103,A75,Payments!$H$4:$H$103,"Posted"),0))</f>
        <v/>
      </c>
      <c r="V75" s="28">
        <f>IF(OR(A75="",P75=""),"",IFERROR(MAX(P75-U75,0),""))</f>
        <v/>
      </c>
      <c r="W75" s="27">
        <f>IF(A75="","",IF(C75="","Check ID",IF(G75="","Pending Approval",IF(Q75="","Awaiting Invoice",IF(AND(V75&lt;=0,P75&gt;0),"Paid",IF(AND(T75&lt;&gt;"",T75&lt;TODAY()),"Past Due",IF(U75&gt;0,"Partially Paid","Approved / Unpaid")))))))</f>
        <v/>
      </c>
      <c r="X75" s="18" t="n"/>
      <c r="Y75" s="27">
        <f>IF(A75="","",IF(C75="","Check subcontractor ID",IF(D75="","Add property or job",IF(F75="","Add work date",IF(AND(G75&lt;&gt;"",F75&lt;&gt;"",G75&lt;F75),"Check approval date",IF(M75="","Check retainage rate",IF(OR(M75&lt;0,M75&gt;0.5),"Check retainage rate",IF(S75="","Check payment terms",IF(AND(O75&lt;&gt;"",N75=""),"Check retainage release",IF(AND(O75&lt;&gt;"",N75&lt;&gt;"",O75&gt;N75),"Release exceeds held",IF(AND(R75&lt;&gt;"",Q75=""),"Add invoice number",IF(AND(Q75&lt;&gt;"",R75=""),"Add invoice date",IF(AND(U75&lt;&gt;"",P75&lt;&gt;"",U75&gt;P75),"Payments exceed payable","")))))))))))))</f>
        <v/>
      </c>
    </row>
    <row r="76">
      <c r="A76" s="16" t="n"/>
      <c r="B76" s="16" t="n"/>
      <c r="C76" s="17">
        <f>IF(A76="","",IFERROR(VLOOKUP(B76,Subcontractors!$A$4:$B$103,2,FALSE),""))</f>
        <v/>
      </c>
      <c r="D76" s="18" t="n"/>
      <c r="E76" s="18" t="n"/>
      <c r="F76" s="19" t="n"/>
      <c r="G76" s="19" t="n"/>
      <c r="H76" s="20" t="n"/>
      <c r="I76" s="16" t="n"/>
      <c r="J76" s="21" t="n"/>
      <c r="K76" s="22">
        <f>IF(A76="","",IF(OR(H76="",J76=""),"",IFERROR(H76*J76,"")))</f>
        <v/>
      </c>
      <c r="L76" s="38" t="n"/>
      <c r="M76" s="39">
        <f>IF(A76="","",IF(L76&lt;&gt;"",L76,IFERROR(VLOOKUP(B76,Subcontractors!$A$4:$D$103,4,FALSE),"")))</f>
        <v/>
      </c>
      <c r="N76" s="22">
        <f>IF(OR(A76="",G76="",K76="",M76=""),"",IFERROR(K76*M76,""))</f>
        <v/>
      </c>
      <c r="O76" s="21" t="n"/>
      <c r="P76" s="22">
        <f>IF(OR(A76="",G76="",K76="",N76=""),"",IFERROR(K76-N76+IF(O76="",0,O76),""))</f>
        <v/>
      </c>
      <c r="Q76" s="16" t="n"/>
      <c r="R76" s="19" t="n"/>
      <c r="S76" s="25">
        <f>IF(A76="","",IFERROR(VLOOKUP(B76,Subcontractors!$A$4:$E$103,5,FALSE),""))</f>
        <v/>
      </c>
      <c r="T76" s="26">
        <f>IF(OR(A76="",R76="",S76=""),"",IFERROR(R76+S76,""))</f>
        <v/>
      </c>
      <c r="U76" s="22">
        <f>IF(A76="","",IFERROR(SUMIFS(Payments!$G$4:$G$103,Payments!$C$4:$C$103,A76,Payments!$H$4:$H$103,"Posted"),0))</f>
        <v/>
      </c>
      <c r="V76" s="22">
        <f>IF(OR(A76="",P76=""),"",IFERROR(MAX(P76-U76,0),""))</f>
        <v/>
      </c>
      <c r="W76" s="17">
        <f>IF(A76="","",IF(C76="","Check ID",IF(G76="","Pending Approval",IF(Q76="","Awaiting Invoice",IF(AND(V76&lt;=0,P76&gt;0),"Paid",IF(AND(T76&lt;&gt;"",T76&lt;TODAY()),"Past Due",IF(U76&gt;0,"Partially Paid","Approved / Unpaid")))))))</f>
        <v/>
      </c>
      <c r="X76" s="18" t="n"/>
      <c r="Y76" s="17">
        <f>IF(A76="","",IF(C76="","Check subcontractor ID",IF(D76="","Add property or job",IF(F76="","Add work date",IF(AND(G76&lt;&gt;"",F76&lt;&gt;"",G76&lt;F76),"Check approval date",IF(M76="","Check retainage rate",IF(OR(M76&lt;0,M76&gt;0.5),"Check retainage rate",IF(S76="","Check payment terms",IF(AND(O76&lt;&gt;"",N76=""),"Check retainage release",IF(AND(O76&lt;&gt;"",N76&lt;&gt;"",O76&gt;N76),"Release exceeds held",IF(AND(R76&lt;&gt;"",Q76=""),"Add invoice number",IF(AND(Q76&lt;&gt;"",R76=""),"Add invoice date",IF(AND(U76&lt;&gt;"",P76&lt;&gt;"",U76&gt;P76),"Payments exceed payable","")))))))))))))</f>
        <v/>
      </c>
    </row>
    <row r="77">
      <c r="A77" s="16" t="n"/>
      <c r="B77" s="16" t="n"/>
      <c r="C77" s="27">
        <f>IF(A77="","",IFERROR(VLOOKUP(B77,Subcontractors!$A$4:$B$103,2,FALSE),""))</f>
        <v/>
      </c>
      <c r="D77" s="18" t="n"/>
      <c r="E77" s="18" t="n"/>
      <c r="F77" s="19" t="n"/>
      <c r="G77" s="19" t="n"/>
      <c r="H77" s="20" t="n"/>
      <c r="I77" s="16" t="n"/>
      <c r="J77" s="21" t="n"/>
      <c r="K77" s="28">
        <f>IF(A77="","",IF(OR(H77="",J77=""),"",IFERROR(H77*J77,"")))</f>
        <v/>
      </c>
      <c r="L77" s="38" t="n"/>
      <c r="M77" s="40">
        <f>IF(A77="","",IF(L77&lt;&gt;"",L77,IFERROR(VLOOKUP(B77,Subcontractors!$A$4:$D$103,4,FALSE),"")))</f>
        <v/>
      </c>
      <c r="N77" s="28">
        <f>IF(OR(A77="",G77="",K77="",M77=""),"",IFERROR(K77*M77,""))</f>
        <v/>
      </c>
      <c r="O77" s="21" t="n"/>
      <c r="P77" s="28">
        <f>IF(OR(A77="",G77="",K77="",N77=""),"",IFERROR(K77-N77+IF(O77="",0,O77),""))</f>
        <v/>
      </c>
      <c r="Q77" s="16" t="n"/>
      <c r="R77" s="19" t="n"/>
      <c r="S77" s="30">
        <f>IF(A77="","",IFERROR(VLOOKUP(B77,Subcontractors!$A$4:$E$103,5,FALSE),""))</f>
        <v/>
      </c>
      <c r="T77" s="31">
        <f>IF(OR(A77="",R77="",S77=""),"",IFERROR(R77+S77,""))</f>
        <v/>
      </c>
      <c r="U77" s="28">
        <f>IF(A77="","",IFERROR(SUMIFS(Payments!$G$4:$G$103,Payments!$C$4:$C$103,A77,Payments!$H$4:$H$103,"Posted"),0))</f>
        <v/>
      </c>
      <c r="V77" s="28">
        <f>IF(OR(A77="",P77=""),"",IFERROR(MAX(P77-U77,0),""))</f>
        <v/>
      </c>
      <c r="W77" s="27">
        <f>IF(A77="","",IF(C77="","Check ID",IF(G77="","Pending Approval",IF(Q77="","Awaiting Invoice",IF(AND(V77&lt;=0,P77&gt;0),"Paid",IF(AND(T77&lt;&gt;"",T77&lt;TODAY()),"Past Due",IF(U77&gt;0,"Partially Paid","Approved / Unpaid")))))))</f>
        <v/>
      </c>
      <c r="X77" s="18" t="n"/>
      <c r="Y77" s="27">
        <f>IF(A77="","",IF(C77="","Check subcontractor ID",IF(D77="","Add property or job",IF(F77="","Add work date",IF(AND(G77&lt;&gt;"",F77&lt;&gt;"",G77&lt;F77),"Check approval date",IF(M77="","Check retainage rate",IF(OR(M77&lt;0,M77&gt;0.5),"Check retainage rate",IF(S77="","Check payment terms",IF(AND(O77&lt;&gt;"",N77=""),"Check retainage release",IF(AND(O77&lt;&gt;"",N77&lt;&gt;"",O77&gt;N77),"Release exceeds held",IF(AND(R77&lt;&gt;"",Q77=""),"Add invoice number",IF(AND(Q77&lt;&gt;"",R77=""),"Add invoice date",IF(AND(U77&lt;&gt;"",P77&lt;&gt;"",U77&gt;P77),"Payments exceed payable","")))))))))))))</f>
        <v/>
      </c>
    </row>
    <row r="78">
      <c r="A78" s="16" t="n"/>
      <c r="B78" s="16" t="n"/>
      <c r="C78" s="17">
        <f>IF(A78="","",IFERROR(VLOOKUP(B78,Subcontractors!$A$4:$B$103,2,FALSE),""))</f>
        <v/>
      </c>
      <c r="D78" s="18" t="n"/>
      <c r="E78" s="18" t="n"/>
      <c r="F78" s="19" t="n"/>
      <c r="G78" s="19" t="n"/>
      <c r="H78" s="20" t="n"/>
      <c r="I78" s="16" t="n"/>
      <c r="J78" s="21" t="n"/>
      <c r="K78" s="22">
        <f>IF(A78="","",IF(OR(H78="",J78=""),"",IFERROR(H78*J78,"")))</f>
        <v/>
      </c>
      <c r="L78" s="38" t="n"/>
      <c r="M78" s="39">
        <f>IF(A78="","",IF(L78&lt;&gt;"",L78,IFERROR(VLOOKUP(B78,Subcontractors!$A$4:$D$103,4,FALSE),"")))</f>
        <v/>
      </c>
      <c r="N78" s="22">
        <f>IF(OR(A78="",G78="",K78="",M78=""),"",IFERROR(K78*M78,""))</f>
        <v/>
      </c>
      <c r="O78" s="21" t="n"/>
      <c r="P78" s="22">
        <f>IF(OR(A78="",G78="",K78="",N78=""),"",IFERROR(K78-N78+IF(O78="",0,O78),""))</f>
        <v/>
      </c>
      <c r="Q78" s="16" t="n"/>
      <c r="R78" s="19" t="n"/>
      <c r="S78" s="25">
        <f>IF(A78="","",IFERROR(VLOOKUP(B78,Subcontractors!$A$4:$E$103,5,FALSE),""))</f>
        <v/>
      </c>
      <c r="T78" s="26">
        <f>IF(OR(A78="",R78="",S78=""),"",IFERROR(R78+S78,""))</f>
        <v/>
      </c>
      <c r="U78" s="22">
        <f>IF(A78="","",IFERROR(SUMIFS(Payments!$G$4:$G$103,Payments!$C$4:$C$103,A78,Payments!$H$4:$H$103,"Posted"),0))</f>
        <v/>
      </c>
      <c r="V78" s="22">
        <f>IF(OR(A78="",P78=""),"",IFERROR(MAX(P78-U78,0),""))</f>
        <v/>
      </c>
      <c r="W78" s="17">
        <f>IF(A78="","",IF(C78="","Check ID",IF(G78="","Pending Approval",IF(Q78="","Awaiting Invoice",IF(AND(V78&lt;=0,P78&gt;0),"Paid",IF(AND(T78&lt;&gt;"",T78&lt;TODAY()),"Past Due",IF(U78&gt;0,"Partially Paid","Approved / Unpaid")))))))</f>
        <v/>
      </c>
      <c r="X78" s="18" t="n"/>
      <c r="Y78" s="17">
        <f>IF(A78="","",IF(C78="","Check subcontractor ID",IF(D78="","Add property or job",IF(F78="","Add work date",IF(AND(G78&lt;&gt;"",F78&lt;&gt;"",G78&lt;F78),"Check approval date",IF(M78="","Check retainage rate",IF(OR(M78&lt;0,M78&gt;0.5),"Check retainage rate",IF(S78="","Check payment terms",IF(AND(O78&lt;&gt;"",N78=""),"Check retainage release",IF(AND(O78&lt;&gt;"",N78&lt;&gt;"",O78&gt;N78),"Release exceeds held",IF(AND(R78&lt;&gt;"",Q78=""),"Add invoice number",IF(AND(Q78&lt;&gt;"",R78=""),"Add invoice date",IF(AND(U78&lt;&gt;"",P78&lt;&gt;"",U78&gt;P78),"Payments exceed payable","")))))))))))))</f>
        <v/>
      </c>
    </row>
    <row r="79">
      <c r="A79" s="16" t="n"/>
      <c r="B79" s="16" t="n"/>
      <c r="C79" s="27">
        <f>IF(A79="","",IFERROR(VLOOKUP(B79,Subcontractors!$A$4:$B$103,2,FALSE),""))</f>
        <v/>
      </c>
      <c r="D79" s="18" t="n"/>
      <c r="E79" s="18" t="n"/>
      <c r="F79" s="19" t="n"/>
      <c r="G79" s="19" t="n"/>
      <c r="H79" s="20" t="n"/>
      <c r="I79" s="16" t="n"/>
      <c r="J79" s="21" t="n"/>
      <c r="K79" s="28">
        <f>IF(A79="","",IF(OR(H79="",J79=""),"",IFERROR(H79*J79,"")))</f>
        <v/>
      </c>
      <c r="L79" s="38" t="n"/>
      <c r="M79" s="40">
        <f>IF(A79="","",IF(L79&lt;&gt;"",L79,IFERROR(VLOOKUP(B79,Subcontractors!$A$4:$D$103,4,FALSE),"")))</f>
        <v/>
      </c>
      <c r="N79" s="28">
        <f>IF(OR(A79="",G79="",K79="",M79=""),"",IFERROR(K79*M79,""))</f>
        <v/>
      </c>
      <c r="O79" s="21" t="n"/>
      <c r="P79" s="28">
        <f>IF(OR(A79="",G79="",K79="",N79=""),"",IFERROR(K79-N79+IF(O79="",0,O79),""))</f>
        <v/>
      </c>
      <c r="Q79" s="16" t="n"/>
      <c r="R79" s="19" t="n"/>
      <c r="S79" s="30">
        <f>IF(A79="","",IFERROR(VLOOKUP(B79,Subcontractors!$A$4:$E$103,5,FALSE),""))</f>
        <v/>
      </c>
      <c r="T79" s="31">
        <f>IF(OR(A79="",R79="",S79=""),"",IFERROR(R79+S79,""))</f>
        <v/>
      </c>
      <c r="U79" s="28">
        <f>IF(A79="","",IFERROR(SUMIFS(Payments!$G$4:$G$103,Payments!$C$4:$C$103,A79,Payments!$H$4:$H$103,"Posted"),0))</f>
        <v/>
      </c>
      <c r="V79" s="28">
        <f>IF(OR(A79="",P79=""),"",IFERROR(MAX(P79-U79,0),""))</f>
        <v/>
      </c>
      <c r="W79" s="27">
        <f>IF(A79="","",IF(C79="","Check ID",IF(G79="","Pending Approval",IF(Q79="","Awaiting Invoice",IF(AND(V79&lt;=0,P79&gt;0),"Paid",IF(AND(T79&lt;&gt;"",T79&lt;TODAY()),"Past Due",IF(U79&gt;0,"Partially Paid","Approved / Unpaid")))))))</f>
        <v/>
      </c>
      <c r="X79" s="18" t="n"/>
      <c r="Y79" s="27">
        <f>IF(A79="","",IF(C79="","Check subcontractor ID",IF(D79="","Add property or job",IF(F79="","Add work date",IF(AND(G79&lt;&gt;"",F79&lt;&gt;"",G79&lt;F79),"Check approval date",IF(M79="","Check retainage rate",IF(OR(M79&lt;0,M79&gt;0.5),"Check retainage rate",IF(S79="","Check payment terms",IF(AND(O79&lt;&gt;"",N79=""),"Check retainage release",IF(AND(O79&lt;&gt;"",N79&lt;&gt;"",O79&gt;N79),"Release exceeds held",IF(AND(R79&lt;&gt;"",Q79=""),"Add invoice number",IF(AND(Q79&lt;&gt;"",R79=""),"Add invoice date",IF(AND(U79&lt;&gt;"",P79&lt;&gt;"",U79&gt;P79),"Payments exceed payable","")))))))))))))</f>
        <v/>
      </c>
    </row>
    <row r="80">
      <c r="A80" s="16" t="n"/>
      <c r="B80" s="16" t="n"/>
      <c r="C80" s="17">
        <f>IF(A80="","",IFERROR(VLOOKUP(B80,Subcontractors!$A$4:$B$103,2,FALSE),""))</f>
        <v/>
      </c>
      <c r="D80" s="18" t="n"/>
      <c r="E80" s="18" t="n"/>
      <c r="F80" s="19" t="n"/>
      <c r="G80" s="19" t="n"/>
      <c r="H80" s="20" t="n"/>
      <c r="I80" s="16" t="n"/>
      <c r="J80" s="21" t="n"/>
      <c r="K80" s="22">
        <f>IF(A80="","",IF(OR(H80="",J80=""),"",IFERROR(H80*J80,"")))</f>
        <v/>
      </c>
      <c r="L80" s="38" t="n"/>
      <c r="M80" s="39">
        <f>IF(A80="","",IF(L80&lt;&gt;"",L80,IFERROR(VLOOKUP(B80,Subcontractors!$A$4:$D$103,4,FALSE),"")))</f>
        <v/>
      </c>
      <c r="N80" s="22">
        <f>IF(OR(A80="",G80="",K80="",M80=""),"",IFERROR(K80*M80,""))</f>
        <v/>
      </c>
      <c r="O80" s="21" t="n"/>
      <c r="P80" s="22">
        <f>IF(OR(A80="",G80="",K80="",N80=""),"",IFERROR(K80-N80+IF(O80="",0,O80),""))</f>
        <v/>
      </c>
      <c r="Q80" s="16" t="n"/>
      <c r="R80" s="19" t="n"/>
      <c r="S80" s="25">
        <f>IF(A80="","",IFERROR(VLOOKUP(B80,Subcontractors!$A$4:$E$103,5,FALSE),""))</f>
        <v/>
      </c>
      <c r="T80" s="26">
        <f>IF(OR(A80="",R80="",S80=""),"",IFERROR(R80+S80,""))</f>
        <v/>
      </c>
      <c r="U80" s="22">
        <f>IF(A80="","",IFERROR(SUMIFS(Payments!$G$4:$G$103,Payments!$C$4:$C$103,A80,Payments!$H$4:$H$103,"Posted"),0))</f>
        <v/>
      </c>
      <c r="V80" s="22">
        <f>IF(OR(A80="",P80=""),"",IFERROR(MAX(P80-U80,0),""))</f>
        <v/>
      </c>
      <c r="W80" s="17">
        <f>IF(A80="","",IF(C80="","Check ID",IF(G80="","Pending Approval",IF(Q80="","Awaiting Invoice",IF(AND(V80&lt;=0,P80&gt;0),"Paid",IF(AND(T80&lt;&gt;"",T80&lt;TODAY()),"Past Due",IF(U80&gt;0,"Partially Paid","Approved / Unpaid")))))))</f>
        <v/>
      </c>
      <c r="X80" s="18" t="n"/>
      <c r="Y80" s="17">
        <f>IF(A80="","",IF(C80="","Check subcontractor ID",IF(D80="","Add property or job",IF(F80="","Add work date",IF(AND(G80&lt;&gt;"",F80&lt;&gt;"",G80&lt;F80),"Check approval date",IF(M80="","Check retainage rate",IF(OR(M80&lt;0,M80&gt;0.5),"Check retainage rate",IF(S80="","Check payment terms",IF(AND(O80&lt;&gt;"",N80=""),"Check retainage release",IF(AND(O80&lt;&gt;"",N80&lt;&gt;"",O80&gt;N80),"Release exceeds held",IF(AND(R80&lt;&gt;"",Q80=""),"Add invoice number",IF(AND(Q80&lt;&gt;"",R80=""),"Add invoice date",IF(AND(U80&lt;&gt;"",P80&lt;&gt;"",U80&gt;P80),"Payments exceed payable","")))))))))))))</f>
        <v/>
      </c>
    </row>
    <row r="81">
      <c r="A81" s="16" t="n"/>
      <c r="B81" s="16" t="n"/>
      <c r="C81" s="27">
        <f>IF(A81="","",IFERROR(VLOOKUP(B81,Subcontractors!$A$4:$B$103,2,FALSE),""))</f>
        <v/>
      </c>
      <c r="D81" s="18" t="n"/>
      <c r="E81" s="18" t="n"/>
      <c r="F81" s="19" t="n"/>
      <c r="G81" s="19" t="n"/>
      <c r="H81" s="20" t="n"/>
      <c r="I81" s="16" t="n"/>
      <c r="J81" s="21" t="n"/>
      <c r="K81" s="28">
        <f>IF(A81="","",IF(OR(H81="",J81=""),"",IFERROR(H81*J81,"")))</f>
        <v/>
      </c>
      <c r="L81" s="38" t="n"/>
      <c r="M81" s="40">
        <f>IF(A81="","",IF(L81&lt;&gt;"",L81,IFERROR(VLOOKUP(B81,Subcontractors!$A$4:$D$103,4,FALSE),"")))</f>
        <v/>
      </c>
      <c r="N81" s="28">
        <f>IF(OR(A81="",G81="",K81="",M81=""),"",IFERROR(K81*M81,""))</f>
        <v/>
      </c>
      <c r="O81" s="21" t="n"/>
      <c r="P81" s="28">
        <f>IF(OR(A81="",G81="",K81="",N81=""),"",IFERROR(K81-N81+IF(O81="",0,O81),""))</f>
        <v/>
      </c>
      <c r="Q81" s="16" t="n"/>
      <c r="R81" s="19" t="n"/>
      <c r="S81" s="30">
        <f>IF(A81="","",IFERROR(VLOOKUP(B81,Subcontractors!$A$4:$E$103,5,FALSE),""))</f>
        <v/>
      </c>
      <c r="T81" s="31">
        <f>IF(OR(A81="",R81="",S81=""),"",IFERROR(R81+S81,""))</f>
        <v/>
      </c>
      <c r="U81" s="28">
        <f>IF(A81="","",IFERROR(SUMIFS(Payments!$G$4:$G$103,Payments!$C$4:$C$103,A81,Payments!$H$4:$H$103,"Posted"),0))</f>
        <v/>
      </c>
      <c r="V81" s="28">
        <f>IF(OR(A81="",P81=""),"",IFERROR(MAX(P81-U81,0),""))</f>
        <v/>
      </c>
      <c r="W81" s="27">
        <f>IF(A81="","",IF(C81="","Check ID",IF(G81="","Pending Approval",IF(Q81="","Awaiting Invoice",IF(AND(V81&lt;=0,P81&gt;0),"Paid",IF(AND(T81&lt;&gt;"",T81&lt;TODAY()),"Past Due",IF(U81&gt;0,"Partially Paid","Approved / Unpaid")))))))</f>
        <v/>
      </c>
      <c r="X81" s="18" t="n"/>
      <c r="Y81" s="27">
        <f>IF(A81="","",IF(C81="","Check subcontractor ID",IF(D81="","Add property or job",IF(F81="","Add work date",IF(AND(G81&lt;&gt;"",F81&lt;&gt;"",G81&lt;F81),"Check approval date",IF(M81="","Check retainage rate",IF(OR(M81&lt;0,M81&gt;0.5),"Check retainage rate",IF(S81="","Check payment terms",IF(AND(O81&lt;&gt;"",N81=""),"Check retainage release",IF(AND(O81&lt;&gt;"",N81&lt;&gt;"",O81&gt;N81),"Release exceeds held",IF(AND(R81&lt;&gt;"",Q81=""),"Add invoice number",IF(AND(Q81&lt;&gt;"",R81=""),"Add invoice date",IF(AND(U81&lt;&gt;"",P81&lt;&gt;"",U81&gt;P81),"Payments exceed payable","")))))))))))))</f>
        <v/>
      </c>
    </row>
    <row r="82">
      <c r="A82" s="16" t="n"/>
      <c r="B82" s="16" t="n"/>
      <c r="C82" s="17">
        <f>IF(A82="","",IFERROR(VLOOKUP(B82,Subcontractors!$A$4:$B$103,2,FALSE),""))</f>
        <v/>
      </c>
      <c r="D82" s="18" t="n"/>
      <c r="E82" s="18" t="n"/>
      <c r="F82" s="19" t="n"/>
      <c r="G82" s="19" t="n"/>
      <c r="H82" s="20" t="n"/>
      <c r="I82" s="16" t="n"/>
      <c r="J82" s="21" t="n"/>
      <c r="K82" s="22">
        <f>IF(A82="","",IF(OR(H82="",J82=""),"",IFERROR(H82*J82,"")))</f>
        <v/>
      </c>
      <c r="L82" s="38" t="n"/>
      <c r="M82" s="39">
        <f>IF(A82="","",IF(L82&lt;&gt;"",L82,IFERROR(VLOOKUP(B82,Subcontractors!$A$4:$D$103,4,FALSE),"")))</f>
        <v/>
      </c>
      <c r="N82" s="22">
        <f>IF(OR(A82="",G82="",K82="",M82=""),"",IFERROR(K82*M82,""))</f>
        <v/>
      </c>
      <c r="O82" s="21" t="n"/>
      <c r="P82" s="22">
        <f>IF(OR(A82="",G82="",K82="",N82=""),"",IFERROR(K82-N82+IF(O82="",0,O82),""))</f>
        <v/>
      </c>
      <c r="Q82" s="16" t="n"/>
      <c r="R82" s="19" t="n"/>
      <c r="S82" s="25">
        <f>IF(A82="","",IFERROR(VLOOKUP(B82,Subcontractors!$A$4:$E$103,5,FALSE),""))</f>
        <v/>
      </c>
      <c r="T82" s="26">
        <f>IF(OR(A82="",R82="",S82=""),"",IFERROR(R82+S82,""))</f>
        <v/>
      </c>
      <c r="U82" s="22">
        <f>IF(A82="","",IFERROR(SUMIFS(Payments!$G$4:$G$103,Payments!$C$4:$C$103,A82,Payments!$H$4:$H$103,"Posted"),0))</f>
        <v/>
      </c>
      <c r="V82" s="22">
        <f>IF(OR(A82="",P82=""),"",IFERROR(MAX(P82-U82,0),""))</f>
        <v/>
      </c>
      <c r="W82" s="17">
        <f>IF(A82="","",IF(C82="","Check ID",IF(G82="","Pending Approval",IF(Q82="","Awaiting Invoice",IF(AND(V82&lt;=0,P82&gt;0),"Paid",IF(AND(T82&lt;&gt;"",T82&lt;TODAY()),"Past Due",IF(U82&gt;0,"Partially Paid","Approved / Unpaid")))))))</f>
        <v/>
      </c>
      <c r="X82" s="18" t="n"/>
      <c r="Y82" s="17">
        <f>IF(A82="","",IF(C82="","Check subcontractor ID",IF(D82="","Add property or job",IF(F82="","Add work date",IF(AND(G82&lt;&gt;"",F82&lt;&gt;"",G82&lt;F82),"Check approval date",IF(M82="","Check retainage rate",IF(OR(M82&lt;0,M82&gt;0.5),"Check retainage rate",IF(S82="","Check payment terms",IF(AND(O82&lt;&gt;"",N82=""),"Check retainage release",IF(AND(O82&lt;&gt;"",N82&lt;&gt;"",O82&gt;N82),"Release exceeds held",IF(AND(R82&lt;&gt;"",Q82=""),"Add invoice number",IF(AND(Q82&lt;&gt;"",R82=""),"Add invoice date",IF(AND(U82&lt;&gt;"",P82&lt;&gt;"",U82&gt;P82),"Payments exceed payable","")))))))))))))</f>
        <v/>
      </c>
    </row>
    <row r="83">
      <c r="A83" s="16" t="n"/>
      <c r="B83" s="16" t="n"/>
      <c r="C83" s="27">
        <f>IF(A83="","",IFERROR(VLOOKUP(B83,Subcontractors!$A$4:$B$103,2,FALSE),""))</f>
        <v/>
      </c>
      <c r="D83" s="18" t="n"/>
      <c r="E83" s="18" t="n"/>
      <c r="F83" s="19" t="n"/>
      <c r="G83" s="19" t="n"/>
      <c r="H83" s="20" t="n"/>
      <c r="I83" s="16" t="n"/>
      <c r="J83" s="21" t="n"/>
      <c r="K83" s="28">
        <f>IF(A83="","",IF(OR(H83="",J83=""),"",IFERROR(H83*J83,"")))</f>
        <v/>
      </c>
      <c r="L83" s="38" t="n"/>
      <c r="M83" s="40">
        <f>IF(A83="","",IF(L83&lt;&gt;"",L83,IFERROR(VLOOKUP(B83,Subcontractors!$A$4:$D$103,4,FALSE),"")))</f>
        <v/>
      </c>
      <c r="N83" s="28">
        <f>IF(OR(A83="",G83="",K83="",M83=""),"",IFERROR(K83*M83,""))</f>
        <v/>
      </c>
      <c r="O83" s="21" t="n"/>
      <c r="P83" s="28">
        <f>IF(OR(A83="",G83="",K83="",N83=""),"",IFERROR(K83-N83+IF(O83="",0,O83),""))</f>
        <v/>
      </c>
      <c r="Q83" s="16" t="n"/>
      <c r="R83" s="19" t="n"/>
      <c r="S83" s="30">
        <f>IF(A83="","",IFERROR(VLOOKUP(B83,Subcontractors!$A$4:$E$103,5,FALSE),""))</f>
        <v/>
      </c>
      <c r="T83" s="31">
        <f>IF(OR(A83="",R83="",S83=""),"",IFERROR(R83+S83,""))</f>
        <v/>
      </c>
      <c r="U83" s="28">
        <f>IF(A83="","",IFERROR(SUMIFS(Payments!$G$4:$G$103,Payments!$C$4:$C$103,A83,Payments!$H$4:$H$103,"Posted"),0))</f>
        <v/>
      </c>
      <c r="V83" s="28">
        <f>IF(OR(A83="",P83=""),"",IFERROR(MAX(P83-U83,0),""))</f>
        <v/>
      </c>
      <c r="W83" s="27">
        <f>IF(A83="","",IF(C83="","Check ID",IF(G83="","Pending Approval",IF(Q83="","Awaiting Invoice",IF(AND(V83&lt;=0,P83&gt;0),"Paid",IF(AND(T83&lt;&gt;"",T83&lt;TODAY()),"Past Due",IF(U83&gt;0,"Partially Paid","Approved / Unpaid")))))))</f>
        <v/>
      </c>
      <c r="X83" s="18" t="n"/>
      <c r="Y83" s="27">
        <f>IF(A83="","",IF(C83="","Check subcontractor ID",IF(D83="","Add property or job",IF(F83="","Add work date",IF(AND(G83&lt;&gt;"",F83&lt;&gt;"",G83&lt;F83),"Check approval date",IF(M83="","Check retainage rate",IF(OR(M83&lt;0,M83&gt;0.5),"Check retainage rate",IF(S83="","Check payment terms",IF(AND(O83&lt;&gt;"",N83=""),"Check retainage release",IF(AND(O83&lt;&gt;"",N83&lt;&gt;"",O83&gt;N83),"Release exceeds held",IF(AND(R83&lt;&gt;"",Q83=""),"Add invoice number",IF(AND(Q83&lt;&gt;"",R83=""),"Add invoice date",IF(AND(U83&lt;&gt;"",P83&lt;&gt;"",U83&gt;P83),"Payments exceed payable","")))))))))))))</f>
        <v/>
      </c>
    </row>
    <row r="84">
      <c r="A84" s="16" t="n"/>
      <c r="B84" s="16" t="n"/>
      <c r="C84" s="17">
        <f>IF(A84="","",IFERROR(VLOOKUP(B84,Subcontractors!$A$4:$B$103,2,FALSE),""))</f>
        <v/>
      </c>
      <c r="D84" s="18" t="n"/>
      <c r="E84" s="18" t="n"/>
      <c r="F84" s="19" t="n"/>
      <c r="G84" s="19" t="n"/>
      <c r="H84" s="20" t="n"/>
      <c r="I84" s="16" t="n"/>
      <c r="J84" s="21" t="n"/>
      <c r="K84" s="22">
        <f>IF(A84="","",IF(OR(H84="",J84=""),"",IFERROR(H84*J84,"")))</f>
        <v/>
      </c>
      <c r="L84" s="38" t="n"/>
      <c r="M84" s="39">
        <f>IF(A84="","",IF(L84&lt;&gt;"",L84,IFERROR(VLOOKUP(B84,Subcontractors!$A$4:$D$103,4,FALSE),"")))</f>
        <v/>
      </c>
      <c r="N84" s="22">
        <f>IF(OR(A84="",G84="",K84="",M84=""),"",IFERROR(K84*M84,""))</f>
        <v/>
      </c>
      <c r="O84" s="21" t="n"/>
      <c r="P84" s="22">
        <f>IF(OR(A84="",G84="",K84="",N84=""),"",IFERROR(K84-N84+IF(O84="",0,O84),""))</f>
        <v/>
      </c>
      <c r="Q84" s="16" t="n"/>
      <c r="R84" s="19" t="n"/>
      <c r="S84" s="25">
        <f>IF(A84="","",IFERROR(VLOOKUP(B84,Subcontractors!$A$4:$E$103,5,FALSE),""))</f>
        <v/>
      </c>
      <c r="T84" s="26">
        <f>IF(OR(A84="",R84="",S84=""),"",IFERROR(R84+S84,""))</f>
        <v/>
      </c>
      <c r="U84" s="22">
        <f>IF(A84="","",IFERROR(SUMIFS(Payments!$G$4:$G$103,Payments!$C$4:$C$103,A84,Payments!$H$4:$H$103,"Posted"),0))</f>
        <v/>
      </c>
      <c r="V84" s="22">
        <f>IF(OR(A84="",P84=""),"",IFERROR(MAX(P84-U84,0),""))</f>
        <v/>
      </c>
      <c r="W84" s="17">
        <f>IF(A84="","",IF(C84="","Check ID",IF(G84="","Pending Approval",IF(Q84="","Awaiting Invoice",IF(AND(V84&lt;=0,P84&gt;0),"Paid",IF(AND(T84&lt;&gt;"",T84&lt;TODAY()),"Past Due",IF(U84&gt;0,"Partially Paid","Approved / Unpaid")))))))</f>
        <v/>
      </c>
      <c r="X84" s="18" t="n"/>
      <c r="Y84" s="17">
        <f>IF(A84="","",IF(C84="","Check subcontractor ID",IF(D84="","Add property or job",IF(F84="","Add work date",IF(AND(G84&lt;&gt;"",F84&lt;&gt;"",G84&lt;F84),"Check approval date",IF(M84="","Check retainage rate",IF(OR(M84&lt;0,M84&gt;0.5),"Check retainage rate",IF(S84="","Check payment terms",IF(AND(O84&lt;&gt;"",N84=""),"Check retainage release",IF(AND(O84&lt;&gt;"",N84&lt;&gt;"",O84&gt;N84),"Release exceeds held",IF(AND(R84&lt;&gt;"",Q84=""),"Add invoice number",IF(AND(Q84&lt;&gt;"",R84=""),"Add invoice date",IF(AND(U84&lt;&gt;"",P84&lt;&gt;"",U84&gt;P84),"Payments exceed payable","")))))))))))))</f>
        <v/>
      </c>
    </row>
    <row r="85">
      <c r="A85" s="16" t="n"/>
      <c r="B85" s="16" t="n"/>
      <c r="C85" s="27">
        <f>IF(A85="","",IFERROR(VLOOKUP(B85,Subcontractors!$A$4:$B$103,2,FALSE),""))</f>
        <v/>
      </c>
      <c r="D85" s="18" t="n"/>
      <c r="E85" s="18" t="n"/>
      <c r="F85" s="19" t="n"/>
      <c r="G85" s="19" t="n"/>
      <c r="H85" s="20" t="n"/>
      <c r="I85" s="16" t="n"/>
      <c r="J85" s="21" t="n"/>
      <c r="K85" s="28">
        <f>IF(A85="","",IF(OR(H85="",J85=""),"",IFERROR(H85*J85,"")))</f>
        <v/>
      </c>
      <c r="L85" s="38" t="n"/>
      <c r="M85" s="40">
        <f>IF(A85="","",IF(L85&lt;&gt;"",L85,IFERROR(VLOOKUP(B85,Subcontractors!$A$4:$D$103,4,FALSE),"")))</f>
        <v/>
      </c>
      <c r="N85" s="28">
        <f>IF(OR(A85="",G85="",K85="",M85=""),"",IFERROR(K85*M85,""))</f>
        <v/>
      </c>
      <c r="O85" s="21" t="n"/>
      <c r="P85" s="28">
        <f>IF(OR(A85="",G85="",K85="",N85=""),"",IFERROR(K85-N85+IF(O85="",0,O85),""))</f>
        <v/>
      </c>
      <c r="Q85" s="16" t="n"/>
      <c r="R85" s="19" t="n"/>
      <c r="S85" s="30">
        <f>IF(A85="","",IFERROR(VLOOKUP(B85,Subcontractors!$A$4:$E$103,5,FALSE),""))</f>
        <v/>
      </c>
      <c r="T85" s="31">
        <f>IF(OR(A85="",R85="",S85=""),"",IFERROR(R85+S85,""))</f>
        <v/>
      </c>
      <c r="U85" s="28">
        <f>IF(A85="","",IFERROR(SUMIFS(Payments!$G$4:$G$103,Payments!$C$4:$C$103,A85,Payments!$H$4:$H$103,"Posted"),0))</f>
        <v/>
      </c>
      <c r="V85" s="28">
        <f>IF(OR(A85="",P85=""),"",IFERROR(MAX(P85-U85,0),""))</f>
        <v/>
      </c>
      <c r="W85" s="27">
        <f>IF(A85="","",IF(C85="","Check ID",IF(G85="","Pending Approval",IF(Q85="","Awaiting Invoice",IF(AND(V85&lt;=0,P85&gt;0),"Paid",IF(AND(T85&lt;&gt;"",T85&lt;TODAY()),"Past Due",IF(U85&gt;0,"Partially Paid","Approved / Unpaid")))))))</f>
        <v/>
      </c>
      <c r="X85" s="18" t="n"/>
      <c r="Y85" s="27">
        <f>IF(A85="","",IF(C85="","Check subcontractor ID",IF(D85="","Add property or job",IF(F85="","Add work date",IF(AND(G85&lt;&gt;"",F85&lt;&gt;"",G85&lt;F85),"Check approval date",IF(M85="","Check retainage rate",IF(OR(M85&lt;0,M85&gt;0.5),"Check retainage rate",IF(S85="","Check payment terms",IF(AND(O85&lt;&gt;"",N85=""),"Check retainage release",IF(AND(O85&lt;&gt;"",N85&lt;&gt;"",O85&gt;N85),"Release exceeds held",IF(AND(R85&lt;&gt;"",Q85=""),"Add invoice number",IF(AND(Q85&lt;&gt;"",R85=""),"Add invoice date",IF(AND(U85&lt;&gt;"",P85&lt;&gt;"",U85&gt;P85),"Payments exceed payable","")))))))))))))</f>
        <v/>
      </c>
    </row>
    <row r="86">
      <c r="A86" s="16" t="n"/>
      <c r="B86" s="16" t="n"/>
      <c r="C86" s="17">
        <f>IF(A86="","",IFERROR(VLOOKUP(B86,Subcontractors!$A$4:$B$103,2,FALSE),""))</f>
        <v/>
      </c>
      <c r="D86" s="18" t="n"/>
      <c r="E86" s="18" t="n"/>
      <c r="F86" s="19" t="n"/>
      <c r="G86" s="19" t="n"/>
      <c r="H86" s="20" t="n"/>
      <c r="I86" s="16" t="n"/>
      <c r="J86" s="21" t="n"/>
      <c r="K86" s="22">
        <f>IF(A86="","",IF(OR(H86="",J86=""),"",IFERROR(H86*J86,"")))</f>
        <v/>
      </c>
      <c r="L86" s="38" t="n"/>
      <c r="M86" s="39">
        <f>IF(A86="","",IF(L86&lt;&gt;"",L86,IFERROR(VLOOKUP(B86,Subcontractors!$A$4:$D$103,4,FALSE),"")))</f>
        <v/>
      </c>
      <c r="N86" s="22">
        <f>IF(OR(A86="",G86="",K86="",M86=""),"",IFERROR(K86*M86,""))</f>
        <v/>
      </c>
      <c r="O86" s="21" t="n"/>
      <c r="P86" s="22">
        <f>IF(OR(A86="",G86="",K86="",N86=""),"",IFERROR(K86-N86+IF(O86="",0,O86),""))</f>
        <v/>
      </c>
      <c r="Q86" s="16" t="n"/>
      <c r="R86" s="19" t="n"/>
      <c r="S86" s="25">
        <f>IF(A86="","",IFERROR(VLOOKUP(B86,Subcontractors!$A$4:$E$103,5,FALSE),""))</f>
        <v/>
      </c>
      <c r="T86" s="26">
        <f>IF(OR(A86="",R86="",S86=""),"",IFERROR(R86+S86,""))</f>
        <v/>
      </c>
      <c r="U86" s="22">
        <f>IF(A86="","",IFERROR(SUMIFS(Payments!$G$4:$G$103,Payments!$C$4:$C$103,A86,Payments!$H$4:$H$103,"Posted"),0))</f>
        <v/>
      </c>
      <c r="V86" s="22">
        <f>IF(OR(A86="",P86=""),"",IFERROR(MAX(P86-U86,0),""))</f>
        <v/>
      </c>
      <c r="W86" s="17">
        <f>IF(A86="","",IF(C86="","Check ID",IF(G86="","Pending Approval",IF(Q86="","Awaiting Invoice",IF(AND(V86&lt;=0,P86&gt;0),"Paid",IF(AND(T86&lt;&gt;"",T86&lt;TODAY()),"Past Due",IF(U86&gt;0,"Partially Paid","Approved / Unpaid")))))))</f>
        <v/>
      </c>
      <c r="X86" s="18" t="n"/>
      <c r="Y86" s="17">
        <f>IF(A86="","",IF(C86="","Check subcontractor ID",IF(D86="","Add property or job",IF(F86="","Add work date",IF(AND(G86&lt;&gt;"",F86&lt;&gt;"",G86&lt;F86),"Check approval date",IF(M86="","Check retainage rate",IF(OR(M86&lt;0,M86&gt;0.5),"Check retainage rate",IF(S86="","Check payment terms",IF(AND(O86&lt;&gt;"",N86=""),"Check retainage release",IF(AND(O86&lt;&gt;"",N86&lt;&gt;"",O86&gt;N86),"Release exceeds held",IF(AND(R86&lt;&gt;"",Q86=""),"Add invoice number",IF(AND(Q86&lt;&gt;"",R86=""),"Add invoice date",IF(AND(U86&lt;&gt;"",P86&lt;&gt;"",U86&gt;P86),"Payments exceed payable","")))))))))))))</f>
        <v/>
      </c>
    </row>
    <row r="87">
      <c r="A87" s="16" t="n"/>
      <c r="B87" s="16" t="n"/>
      <c r="C87" s="27">
        <f>IF(A87="","",IFERROR(VLOOKUP(B87,Subcontractors!$A$4:$B$103,2,FALSE),""))</f>
        <v/>
      </c>
      <c r="D87" s="18" t="n"/>
      <c r="E87" s="18" t="n"/>
      <c r="F87" s="19" t="n"/>
      <c r="G87" s="19" t="n"/>
      <c r="H87" s="20" t="n"/>
      <c r="I87" s="16" t="n"/>
      <c r="J87" s="21" t="n"/>
      <c r="K87" s="28">
        <f>IF(A87="","",IF(OR(H87="",J87=""),"",IFERROR(H87*J87,"")))</f>
        <v/>
      </c>
      <c r="L87" s="38" t="n"/>
      <c r="M87" s="40">
        <f>IF(A87="","",IF(L87&lt;&gt;"",L87,IFERROR(VLOOKUP(B87,Subcontractors!$A$4:$D$103,4,FALSE),"")))</f>
        <v/>
      </c>
      <c r="N87" s="28">
        <f>IF(OR(A87="",G87="",K87="",M87=""),"",IFERROR(K87*M87,""))</f>
        <v/>
      </c>
      <c r="O87" s="21" t="n"/>
      <c r="P87" s="28">
        <f>IF(OR(A87="",G87="",K87="",N87=""),"",IFERROR(K87-N87+IF(O87="",0,O87),""))</f>
        <v/>
      </c>
      <c r="Q87" s="16" t="n"/>
      <c r="R87" s="19" t="n"/>
      <c r="S87" s="30">
        <f>IF(A87="","",IFERROR(VLOOKUP(B87,Subcontractors!$A$4:$E$103,5,FALSE),""))</f>
        <v/>
      </c>
      <c r="T87" s="31">
        <f>IF(OR(A87="",R87="",S87=""),"",IFERROR(R87+S87,""))</f>
        <v/>
      </c>
      <c r="U87" s="28">
        <f>IF(A87="","",IFERROR(SUMIFS(Payments!$G$4:$G$103,Payments!$C$4:$C$103,A87,Payments!$H$4:$H$103,"Posted"),0))</f>
        <v/>
      </c>
      <c r="V87" s="28">
        <f>IF(OR(A87="",P87=""),"",IFERROR(MAX(P87-U87,0),""))</f>
        <v/>
      </c>
      <c r="W87" s="27">
        <f>IF(A87="","",IF(C87="","Check ID",IF(G87="","Pending Approval",IF(Q87="","Awaiting Invoice",IF(AND(V87&lt;=0,P87&gt;0),"Paid",IF(AND(T87&lt;&gt;"",T87&lt;TODAY()),"Past Due",IF(U87&gt;0,"Partially Paid","Approved / Unpaid")))))))</f>
        <v/>
      </c>
      <c r="X87" s="18" t="n"/>
      <c r="Y87" s="27">
        <f>IF(A87="","",IF(C87="","Check subcontractor ID",IF(D87="","Add property or job",IF(F87="","Add work date",IF(AND(G87&lt;&gt;"",F87&lt;&gt;"",G87&lt;F87),"Check approval date",IF(M87="","Check retainage rate",IF(OR(M87&lt;0,M87&gt;0.5),"Check retainage rate",IF(S87="","Check payment terms",IF(AND(O87&lt;&gt;"",N87=""),"Check retainage release",IF(AND(O87&lt;&gt;"",N87&lt;&gt;"",O87&gt;N87),"Release exceeds held",IF(AND(R87&lt;&gt;"",Q87=""),"Add invoice number",IF(AND(Q87&lt;&gt;"",R87=""),"Add invoice date",IF(AND(U87&lt;&gt;"",P87&lt;&gt;"",U87&gt;P87),"Payments exceed payable","")))))))))))))</f>
        <v/>
      </c>
    </row>
    <row r="88">
      <c r="A88" s="16" t="n"/>
      <c r="B88" s="16" t="n"/>
      <c r="C88" s="17">
        <f>IF(A88="","",IFERROR(VLOOKUP(B88,Subcontractors!$A$4:$B$103,2,FALSE),""))</f>
        <v/>
      </c>
      <c r="D88" s="18" t="n"/>
      <c r="E88" s="18" t="n"/>
      <c r="F88" s="19" t="n"/>
      <c r="G88" s="19" t="n"/>
      <c r="H88" s="20" t="n"/>
      <c r="I88" s="16" t="n"/>
      <c r="J88" s="21" t="n"/>
      <c r="K88" s="22">
        <f>IF(A88="","",IF(OR(H88="",J88=""),"",IFERROR(H88*J88,"")))</f>
        <v/>
      </c>
      <c r="L88" s="38" t="n"/>
      <c r="M88" s="39">
        <f>IF(A88="","",IF(L88&lt;&gt;"",L88,IFERROR(VLOOKUP(B88,Subcontractors!$A$4:$D$103,4,FALSE),"")))</f>
        <v/>
      </c>
      <c r="N88" s="22">
        <f>IF(OR(A88="",G88="",K88="",M88=""),"",IFERROR(K88*M88,""))</f>
        <v/>
      </c>
      <c r="O88" s="21" t="n"/>
      <c r="P88" s="22">
        <f>IF(OR(A88="",G88="",K88="",N88=""),"",IFERROR(K88-N88+IF(O88="",0,O88),""))</f>
        <v/>
      </c>
      <c r="Q88" s="16" t="n"/>
      <c r="R88" s="19" t="n"/>
      <c r="S88" s="25">
        <f>IF(A88="","",IFERROR(VLOOKUP(B88,Subcontractors!$A$4:$E$103,5,FALSE),""))</f>
        <v/>
      </c>
      <c r="T88" s="26">
        <f>IF(OR(A88="",R88="",S88=""),"",IFERROR(R88+S88,""))</f>
        <v/>
      </c>
      <c r="U88" s="22">
        <f>IF(A88="","",IFERROR(SUMIFS(Payments!$G$4:$G$103,Payments!$C$4:$C$103,A88,Payments!$H$4:$H$103,"Posted"),0))</f>
        <v/>
      </c>
      <c r="V88" s="22">
        <f>IF(OR(A88="",P88=""),"",IFERROR(MAX(P88-U88,0),""))</f>
        <v/>
      </c>
      <c r="W88" s="17">
        <f>IF(A88="","",IF(C88="","Check ID",IF(G88="","Pending Approval",IF(Q88="","Awaiting Invoice",IF(AND(V88&lt;=0,P88&gt;0),"Paid",IF(AND(T88&lt;&gt;"",T88&lt;TODAY()),"Past Due",IF(U88&gt;0,"Partially Paid","Approved / Unpaid")))))))</f>
        <v/>
      </c>
      <c r="X88" s="18" t="n"/>
      <c r="Y88" s="17">
        <f>IF(A88="","",IF(C88="","Check subcontractor ID",IF(D88="","Add property or job",IF(F88="","Add work date",IF(AND(G88&lt;&gt;"",F88&lt;&gt;"",G88&lt;F88),"Check approval date",IF(M88="","Check retainage rate",IF(OR(M88&lt;0,M88&gt;0.5),"Check retainage rate",IF(S88="","Check payment terms",IF(AND(O88&lt;&gt;"",N88=""),"Check retainage release",IF(AND(O88&lt;&gt;"",N88&lt;&gt;"",O88&gt;N88),"Release exceeds held",IF(AND(R88&lt;&gt;"",Q88=""),"Add invoice number",IF(AND(Q88&lt;&gt;"",R88=""),"Add invoice date",IF(AND(U88&lt;&gt;"",P88&lt;&gt;"",U88&gt;P88),"Payments exceed payable","")))))))))))))</f>
        <v/>
      </c>
    </row>
    <row r="89">
      <c r="A89" s="16" t="n"/>
      <c r="B89" s="16" t="n"/>
      <c r="C89" s="27">
        <f>IF(A89="","",IFERROR(VLOOKUP(B89,Subcontractors!$A$4:$B$103,2,FALSE),""))</f>
        <v/>
      </c>
      <c r="D89" s="18" t="n"/>
      <c r="E89" s="18" t="n"/>
      <c r="F89" s="19" t="n"/>
      <c r="G89" s="19" t="n"/>
      <c r="H89" s="20" t="n"/>
      <c r="I89" s="16" t="n"/>
      <c r="J89" s="21" t="n"/>
      <c r="K89" s="28">
        <f>IF(A89="","",IF(OR(H89="",J89=""),"",IFERROR(H89*J89,"")))</f>
        <v/>
      </c>
      <c r="L89" s="38" t="n"/>
      <c r="M89" s="40">
        <f>IF(A89="","",IF(L89&lt;&gt;"",L89,IFERROR(VLOOKUP(B89,Subcontractors!$A$4:$D$103,4,FALSE),"")))</f>
        <v/>
      </c>
      <c r="N89" s="28">
        <f>IF(OR(A89="",G89="",K89="",M89=""),"",IFERROR(K89*M89,""))</f>
        <v/>
      </c>
      <c r="O89" s="21" t="n"/>
      <c r="P89" s="28">
        <f>IF(OR(A89="",G89="",K89="",N89=""),"",IFERROR(K89-N89+IF(O89="",0,O89),""))</f>
        <v/>
      </c>
      <c r="Q89" s="16" t="n"/>
      <c r="R89" s="19" t="n"/>
      <c r="S89" s="30">
        <f>IF(A89="","",IFERROR(VLOOKUP(B89,Subcontractors!$A$4:$E$103,5,FALSE),""))</f>
        <v/>
      </c>
      <c r="T89" s="31">
        <f>IF(OR(A89="",R89="",S89=""),"",IFERROR(R89+S89,""))</f>
        <v/>
      </c>
      <c r="U89" s="28">
        <f>IF(A89="","",IFERROR(SUMIFS(Payments!$G$4:$G$103,Payments!$C$4:$C$103,A89,Payments!$H$4:$H$103,"Posted"),0))</f>
        <v/>
      </c>
      <c r="V89" s="28">
        <f>IF(OR(A89="",P89=""),"",IFERROR(MAX(P89-U89,0),""))</f>
        <v/>
      </c>
      <c r="W89" s="27">
        <f>IF(A89="","",IF(C89="","Check ID",IF(G89="","Pending Approval",IF(Q89="","Awaiting Invoice",IF(AND(V89&lt;=0,P89&gt;0),"Paid",IF(AND(T89&lt;&gt;"",T89&lt;TODAY()),"Past Due",IF(U89&gt;0,"Partially Paid","Approved / Unpaid")))))))</f>
        <v/>
      </c>
      <c r="X89" s="18" t="n"/>
      <c r="Y89" s="27">
        <f>IF(A89="","",IF(C89="","Check subcontractor ID",IF(D89="","Add property or job",IF(F89="","Add work date",IF(AND(G89&lt;&gt;"",F89&lt;&gt;"",G89&lt;F89),"Check approval date",IF(M89="","Check retainage rate",IF(OR(M89&lt;0,M89&gt;0.5),"Check retainage rate",IF(S89="","Check payment terms",IF(AND(O89&lt;&gt;"",N89=""),"Check retainage release",IF(AND(O89&lt;&gt;"",N89&lt;&gt;"",O89&gt;N89),"Release exceeds held",IF(AND(R89&lt;&gt;"",Q89=""),"Add invoice number",IF(AND(Q89&lt;&gt;"",R89=""),"Add invoice date",IF(AND(U89&lt;&gt;"",P89&lt;&gt;"",U89&gt;P89),"Payments exceed payable","")))))))))))))</f>
        <v/>
      </c>
    </row>
    <row r="90">
      <c r="A90" s="16" t="n"/>
      <c r="B90" s="16" t="n"/>
      <c r="C90" s="17">
        <f>IF(A90="","",IFERROR(VLOOKUP(B90,Subcontractors!$A$4:$B$103,2,FALSE),""))</f>
        <v/>
      </c>
      <c r="D90" s="18" t="n"/>
      <c r="E90" s="18" t="n"/>
      <c r="F90" s="19" t="n"/>
      <c r="G90" s="19" t="n"/>
      <c r="H90" s="20" t="n"/>
      <c r="I90" s="16" t="n"/>
      <c r="J90" s="21" t="n"/>
      <c r="K90" s="22">
        <f>IF(A90="","",IF(OR(H90="",J90=""),"",IFERROR(H90*J90,"")))</f>
        <v/>
      </c>
      <c r="L90" s="38" t="n"/>
      <c r="M90" s="39">
        <f>IF(A90="","",IF(L90&lt;&gt;"",L90,IFERROR(VLOOKUP(B90,Subcontractors!$A$4:$D$103,4,FALSE),"")))</f>
        <v/>
      </c>
      <c r="N90" s="22">
        <f>IF(OR(A90="",G90="",K90="",M90=""),"",IFERROR(K90*M90,""))</f>
        <v/>
      </c>
      <c r="O90" s="21" t="n"/>
      <c r="P90" s="22">
        <f>IF(OR(A90="",G90="",K90="",N90=""),"",IFERROR(K90-N90+IF(O90="",0,O90),""))</f>
        <v/>
      </c>
      <c r="Q90" s="16" t="n"/>
      <c r="R90" s="19" t="n"/>
      <c r="S90" s="25">
        <f>IF(A90="","",IFERROR(VLOOKUP(B90,Subcontractors!$A$4:$E$103,5,FALSE),""))</f>
        <v/>
      </c>
      <c r="T90" s="26">
        <f>IF(OR(A90="",R90="",S90=""),"",IFERROR(R90+S90,""))</f>
        <v/>
      </c>
      <c r="U90" s="22">
        <f>IF(A90="","",IFERROR(SUMIFS(Payments!$G$4:$G$103,Payments!$C$4:$C$103,A90,Payments!$H$4:$H$103,"Posted"),0))</f>
        <v/>
      </c>
      <c r="V90" s="22">
        <f>IF(OR(A90="",P90=""),"",IFERROR(MAX(P90-U90,0),""))</f>
        <v/>
      </c>
      <c r="W90" s="17">
        <f>IF(A90="","",IF(C90="","Check ID",IF(G90="","Pending Approval",IF(Q90="","Awaiting Invoice",IF(AND(V90&lt;=0,P90&gt;0),"Paid",IF(AND(T90&lt;&gt;"",T90&lt;TODAY()),"Past Due",IF(U90&gt;0,"Partially Paid","Approved / Unpaid")))))))</f>
        <v/>
      </c>
      <c r="X90" s="18" t="n"/>
      <c r="Y90" s="17">
        <f>IF(A90="","",IF(C90="","Check subcontractor ID",IF(D90="","Add property or job",IF(F90="","Add work date",IF(AND(G90&lt;&gt;"",F90&lt;&gt;"",G90&lt;F90),"Check approval date",IF(M90="","Check retainage rate",IF(OR(M90&lt;0,M90&gt;0.5),"Check retainage rate",IF(S90="","Check payment terms",IF(AND(O90&lt;&gt;"",N90=""),"Check retainage release",IF(AND(O90&lt;&gt;"",N90&lt;&gt;"",O90&gt;N90),"Release exceeds held",IF(AND(R90&lt;&gt;"",Q90=""),"Add invoice number",IF(AND(Q90&lt;&gt;"",R90=""),"Add invoice date",IF(AND(U90&lt;&gt;"",P90&lt;&gt;"",U90&gt;P90),"Payments exceed payable","")))))))))))))</f>
        <v/>
      </c>
    </row>
    <row r="91">
      <c r="A91" s="16" t="n"/>
      <c r="B91" s="16" t="n"/>
      <c r="C91" s="27">
        <f>IF(A91="","",IFERROR(VLOOKUP(B91,Subcontractors!$A$4:$B$103,2,FALSE),""))</f>
        <v/>
      </c>
      <c r="D91" s="18" t="n"/>
      <c r="E91" s="18" t="n"/>
      <c r="F91" s="19" t="n"/>
      <c r="G91" s="19" t="n"/>
      <c r="H91" s="20" t="n"/>
      <c r="I91" s="16" t="n"/>
      <c r="J91" s="21" t="n"/>
      <c r="K91" s="28">
        <f>IF(A91="","",IF(OR(H91="",J91=""),"",IFERROR(H91*J91,"")))</f>
        <v/>
      </c>
      <c r="L91" s="38" t="n"/>
      <c r="M91" s="40">
        <f>IF(A91="","",IF(L91&lt;&gt;"",L91,IFERROR(VLOOKUP(B91,Subcontractors!$A$4:$D$103,4,FALSE),"")))</f>
        <v/>
      </c>
      <c r="N91" s="28">
        <f>IF(OR(A91="",G91="",K91="",M91=""),"",IFERROR(K91*M91,""))</f>
        <v/>
      </c>
      <c r="O91" s="21" t="n"/>
      <c r="P91" s="28">
        <f>IF(OR(A91="",G91="",K91="",N91=""),"",IFERROR(K91-N91+IF(O91="",0,O91),""))</f>
        <v/>
      </c>
      <c r="Q91" s="16" t="n"/>
      <c r="R91" s="19" t="n"/>
      <c r="S91" s="30">
        <f>IF(A91="","",IFERROR(VLOOKUP(B91,Subcontractors!$A$4:$E$103,5,FALSE),""))</f>
        <v/>
      </c>
      <c r="T91" s="31">
        <f>IF(OR(A91="",R91="",S91=""),"",IFERROR(R91+S91,""))</f>
        <v/>
      </c>
      <c r="U91" s="28">
        <f>IF(A91="","",IFERROR(SUMIFS(Payments!$G$4:$G$103,Payments!$C$4:$C$103,A91,Payments!$H$4:$H$103,"Posted"),0))</f>
        <v/>
      </c>
      <c r="V91" s="28">
        <f>IF(OR(A91="",P91=""),"",IFERROR(MAX(P91-U91,0),""))</f>
        <v/>
      </c>
      <c r="W91" s="27">
        <f>IF(A91="","",IF(C91="","Check ID",IF(G91="","Pending Approval",IF(Q91="","Awaiting Invoice",IF(AND(V91&lt;=0,P91&gt;0),"Paid",IF(AND(T91&lt;&gt;"",T91&lt;TODAY()),"Past Due",IF(U91&gt;0,"Partially Paid","Approved / Unpaid")))))))</f>
        <v/>
      </c>
      <c r="X91" s="18" t="n"/>
      <c r="Y91" s="27">
        <f>IF(A91="","",IF(C91="","Check subcontractor ID",IF(D91="","Add property or job",IF(F91="","Add work date",IF(AND(G91&lt;&gt;"",F91&lt;&gt;"",G91&lt;F91),"Check approval date",IF(M91="","Check retainage rate",IF(OR(M91&lt;0,M91&gt;0.5),"Check retainage rate",IF(S91="","Check payment terms",IF(AND(O91&lt;&gt;"",N91=""),"Check retainage release",IF(AND(O91&lt;&gt;"",N91&lt;&gt;"",O91&gt;N91),"Release exceeds held",IF(AND(R91&lt;&gt;"",Q91=""),"Add invoice number",IF(AND(Q91&lt;&gt;"",R91=""),"Add invoice date",IF(AND(U91&lt;&gt;"",P91&lt;&gt;"",U91&gt;P91),"Payments exceed payable","")))))))))))))</f>
        <v/>
      </c>
    </row>
    <row r="92">
      <c r="A92" s="16" t="n"/>
      <c r="B92" s="16" t="n"/>
      <c r="C92" s="17">
        <f>IF(A92="","",IFERROR(VLOOKUP(B92,Subcontractors!$A$4:$B$103,2,FALSE),""))</f>
        <v/>
      </c>
      <c r="D92" s="18" t="n"/>
      <c r="E92" s="18" t="n"/>
      <c r="F92" s="19" t="n"/>
      <c r="G92" s="19" t="n"/>
      <c r="H92" s="20" t="n"/>
      <c r="I92" s="16" t="n"/>
      <c r="J92" s="21" t="n"/>
      <c r="K92" s="22">
        <f>IF(A92="","",IF(OR(H92="",J92=""),"",IFERROR(H92*J92,"")))</f>
        <v/>
      </c>
      <c r="L92" s="38" t="n"/>
      <c r="M92" s="39">
        <f>IF(A92="","",IF(L92&lt;&gt;"",L92,IFERROR(VLOOKUP(B92,Subcontractors!$A$4:$D$103,4,FALSE),"")))</f>
        <v/>
      </c>
      <c r="N92" s="22">
        <f>IF(OR(A92="",G92="",K92="",M92=""),"",IFERROR(K92*M92,""))</f>
        <v/>
      </c>
      <c r="O92" s="21" t="n"/>
      <c r="P92" s="22">
        <f>IF(OR(A92="",G92="",K92="",N92=""),"",IFERROR(K92-N92+IF(O92="",0,O92),""))</f>
        <v/>
      </c>
      <c r="Q92" s="16" t="n"/>
      <c r="R92" s="19" t="n"/>
      <c r="S92" s="25">
        <f>IF(A92="","",IFERROR(VLOOKUP(B92,Subcontractors!$A$4:$E$103,5,FALSE),""))</f>
        <v/>
      </c>
      <c r="T92" s="26">
        <f>IF(OR(A92="",R92="",S92=""),"",IFERROR(R92+S92,""))</f>
        <v/>
      </c>
      <c r="U92" s="22">
        <f>IF(A92="","",IFERROR(SUMIFS(Payments!$G$4:$G$103,Payments!$C$4:$C$103,A92,Payments!$H$4:$H$103,"Posted"),0))</f>
        <v/>
      </c>
      <c r="V92" s="22">
        <f>IF(OR(A92="",P92=""),"",IFERROR(MAX(P92-U92,0),""))</f>
        <v/>
      </c>
      <c r="W92" s="17">
        <f>IF(A92="","",IF(C92="","Check ID",IF(G92="","Pending Approval",IF(Q92="","Awaiting Invoice",IF(AND(V92&lt;=0,P92&gt;0),"Paid",IF(AND(T92&lt;&gt;"",T92&lt;TODAY()),"Past Due",IF(U92&gt;0,"Partially Paid","Approved / Unpaid")))))))</f>
        <v/>
      </c>
      <c r="X92" s="18" t="n"/>
      <c r="Y92" s="17">
        <f>IF(A92="","",IF(C92="","Check subcontractor ID",IF(D92="","Add property or job",IF(F92="","Add work date",IF(AND(G92&lt;&gt;"",F92&lt;&gt;"",G92&lt;F92),"Check approval date",IF(M92="","Check retainage rate",IF(OR(M92&lt;0,M92&gt;0.5),"Check retainage rate",IF(S92="","Check payment terms",IF(AND(O92&lt;&gt;"",N92=""),"Check retainage release",IF(AND(O92&lt;&gt;"",N92&lt;&gt;"",O92&gt;N92),"Release exceeds held",IF(AND(R92&lt;&gt;"",Q92=""),"Add invoice number",IF(AND(Q92&lt;&gt;"",R92=""),"Add invoice date",IF(AND(U92&lt;&gt;"",P92&lt;&gt;"",U92&gt;P92),"Payments exceed payable","")))))))))))))</f>
        <v/>
      </c>
    </row>
    <row r="93">
      <c r="A93" s="16" t="n"/>
      <c r="B93" s="16" t="n"/>
      <c r="C93" s="27">
        <f>IF(A93="","",IFERROR(VLOOKUP(B93,Subcontractors!$A$4:$B$103,2,FALSE),""))</f>
        <v/>
      </c>
      <c r="D93" s="18" t="n"/>
      <c r="E93" s="18" t="n"/>
      <c r="F93" s="19" t="n"/>
      <c r="G93" s="19" t="n"/>
      <c r="H93" s="20" t="n"/>
      <c r="I93" s="16" t="n"/>
      <c r="J93" s="21" t="n"/>
      <c r="K93" s="28">
        <f>IF(A93="","",IF(OR(H93="",J93=""),"",IFERROR(H93*J93,"")))</f>
        <v/>
      </c>
      <c r="L93" s="38" t="n"/>
      <c r="M93" s="40">
        <f>IF(A93="","",IF(L93&lt;&gt;"",L93,IFERROR(VLOOKUP(B93,Subcontractors!$A$4:$D$103,4,FALSE),"")))</f>
        <v/>
      </c>
      <c r="N93" s="28">
        <f>IF(OR(A93="",G93="",K93="",M93=""),"",IFERROR(K93*M93,""))</f>
        <v/>
      </c>
      <c r="O93" s="21" t="n"/>
      <c r="P93" s="28">
        <f>IF(OR(A93="",G93="",K93="",N93=""),"",IFERROR(K93-N93+IF(O93="",0,O93),""))</f>
        <v/>
      </c>
      <c r="Q93" s="16" t="n"/>
      <c r="R93" s="19" t="n"/>
      <c r="S93" s="30">
        <f>IF(A93="","",IFERROR(VLOOKUP(B93,Subcontractors!$A$4:$E$103,5,FALSE),""))</f>
        <v/>
      </c>
      <c r="T93" s="31">
        <f>IF(OR(A93="",R93="",S93=""),"",IFERROR(R93+S93,""))</f>
        <v/>
      </c>
      <c r="U93" s="28">
        <f>IF(A93="","",IFERROR(SUMIFS(Payments!$G$4:$G$103,Payments!$C$4:$C$103,A93,Payments!$H$4:$H$103,"Posted"),0))</f>
        <v/>
      </c>
      <c r="V93" s="28">
        <f>IF(OR(A93="",P93=""),"",IFERROR(MAX(P93-U93,0),""))</f>
        <v/>
      </c>
      <c r="W93" s="27">
        <f>IF(A93="","",IF(C93="","Check ID",IF(G93="","Pending Approval",IF(Q93="","Awaiting Invoice",IF(AND(V93&lt;=0,P93&gt;0),"Paid",IF(AND(T93&lt;&gt;"",T93&lt;TODAY()),"Past Due",IF(U93&gt;0,"Partially Paid","Approved / Unpaid")))))))</f>
        <v/>
      </c>
      <c r="X93" s="18" t="n"/>
      <c r="Y93" s="27">
        <f>IF(A93="","",IF(C93="","Check subcontractor ID",IF(D93="","Add property or job",IF(F93="","Add work date",IF(AND(G93&lt;&gt;"",F93&lt;&gt;"",G93&lt;F93),"Check approval date",IF(M93="","Check retainage rate",IF(OR(M93&lt;0,M93&gt;0.5),"Check retainage rate",IF(S93="","Check payment terms",IF(AND(O93&lt;&gt;"",N93=""),"Check retainage release",IF(AND(O93&lt;&gt;"",N93&lt;&gt;"",O93&gt;N93),"Release exceeds held",IF(AND(R93&lt;&gt;"",Q93=""),"Add invoice number",IF(AND(Q93&lt;&gt;"",R93=""),"Add invoice date",IF(AND(U93&lt;&gt;"",P93&lt;&gt;"",U93&gt;P93),"Payments exceed payable","")))))))))))))</f>
        <v/>
      </c>
    </row>
    <row r="94">
      <c r="A94" s="16" t="n"/>
      <c r="B94" s="16" t="n"/>
      <c r="C94" s="17">
        <f>IF(A94="","",IFERROR(VLOOKUP(B94,Subcontractors!$A$4:$B$103,2,FALSE),""))</f>
        <v/>
      </c>
      <c r="D94" s="18" t="n"/>
      <c r="E94" s="18" t="n"/>
      <c r="F94" s="19" t="n"/>
      <c r="G94" s="19" t="n"/>
      <c r="H94" s="20" t="n"/>
      <c r="I94" s="16" t="n"/>
      <c r="J94" s="21" t="n"/>
      <c r="K94" s="22">
        <f>IF(A94="","",IF(OR(H94="",J94=""),"",IFERROR(H94*J94,"")))</f>
        <v/>
      </c>
      <c r="L94" s="38" t="n"/>
      <c r="M94" s="39">
        <f>IF(A94="","",IF(L94&lt;&gt;"",L94,IFERROR(VLOOKUP(B94,Subcontractors!$A$4:$D$103,4,FALSE),"")))</f>
        <v/>
      </c>
      <c r="N94" s="22">
        <f>IF(OR(A94="",G94="",K94="",M94=""),"",IFERROR(K94*M94,""))</f>
        <v/>
      </c>
      <c r="O94" s="21" t="n"/>
      <c r="P94" s="22">
        <f>IF(OR(A94="",G94="",K94="",N94=""),"",IFERROR(K94-N94+IF(O94="",0,O94),""))</f>
        <v/>
      </c>
      <c r="Q94" s="16" t="n"/>
      <c r="R94" s="19" t="n"/>
      <c r="S94" s="25">
        <f>IF(A94="","",IFERROR(VLOOKUP(B94,Subcontractors!$A$4:$E$103,5,FALSE),""))</f>
        <v/>
      </c>
      <c r="T94" s="26">
        <f>IF(OR(A94="",R94="",S94=""),"",IFERROR(R94+S94,""))</f>
        <v/>
      </c>
      <c r="U94" s="22">
        <f>IF(A94="","",IFERROR(SUMIFS(Payments!$G$4:$G$103,Payments!$C$4:$C$103,A94,Payments!$H$4:$H$103,"Posted"),0))</f>
        <v/>
      </c>
      <c r="V94" s="22">
        <f>IF(OR(A94="",P94=""),"",IFERROR(MAX(P94-U94,0),""))</f>
        <v/>
      </c>
      <c r="W94" s="17">
        <f>IF(A94="","",IF(C94="","Check ID",IF(G94="","Pending Approval",IF(Q94="","Awaiting Invoice",IF(AND(V94&lt;=0,P94&gt;0),"Paid",IF(AND(T94&lt;&gt;"",T94&lt;TODAY()),"Past Due",IF(U94&gt;0,"Partially Paid","Approved / Unpaid")))))))</f>
        <v/>
      </c>
      <c r="X94" s="18" t="n"/>
      <c r="Y94" s="17">
        <f>IF(A94="","",IF(C94="","Check subcontractor ID",IF(D94="","Add property or job",IF(F94="","Add work date",IF(AND(G94&lt;&gt;"",F94&lt;&gt;"",G94&lt;F94),"Check approval date",IF(M94="","Check retainage rate",IF(OR(M94&lt;0,M94&gt;0.5),"Check retainage rate",IF(S94="","Check payment terms",IF(AND(O94&lt;&gt;"",N94=""),"Check retainage release",IF(AND(O94&lt;&gt;"",N94&lt;&gt;"",O94&gt;N94),"Release exceeds held",IF(AND(R94&lt;&gt;"",Q94=""),"Add invoice number",IF(AND(Q94&lt;&gt;"",R94=""),"Add invoice date",IF(AND(U94&lt;&gt;"",P94&lt;&gt;"",U94&gt;P94),"Payments exceed payable","")))))))))))))</f>
        <v/>
      </c>
    </row>
    <row r="95">
      <c r="A95" s="16" t="n"/>
      <c r="B95" s="16" t="n"/>
      <c r="C95" s="27">
        <f>IF(A95="","",IFERROR(VLOOKUP(B95,Subcontractors!$A$4:$B$103,2,FALSE),""))</f>
        <v/>
      </c>
      <c r="D95" s="18" t="n"/>
      <c r="E95" s="18" t="n"/>
      <c r="F95" s="19" t="n"/>
      <c r="G95" s="19" t="n"/>
      <c r="H95" s="20" t="n"/>
      <c r="I95" s="16" t="n"/>
      <c r="J95" s="21" t="n"/>
      <c r="K95" s="28">
        <f>IF(A95="","",IF(OR(H95="",J95=""),"",IFERROR(H95*J95,"")))</f>
        <v/>
      </c>
      <c r="L95" s="38" t="n"/>
      <c r="M95" s="40">
        <f>IF(A95="","",IF(L95&lt;&gt;"",L95,IFERROR(VLOOKUP(B95,Subcontractors!$A$4:$D$103,4,FALSE),"")))</f>
        <v/>
      </c>
      <c r="N95" s="28">
        <f>IF(OR(A95="",G95="",K95="",M95=""),"",IFERROR(K95*M95,""))</f>
        <v/>
      </c>
      <c r="O95" s="21" t="n"/>
      <c r="P95" s="28">
        <f>IF(OR(A95="",G95="",K95="",N95=""),"",IFERROR(K95-N95+IF(O95="",0,O95),""))</f>
        <v/>
      </c>
      <c r="Q95" s="16" t="n"/>
      <c r="R95" s="19" t="n"/>
      <c r="S95" s="30">
        <f>IF(A95="","",IFERROR(VLOOKUP(B95,Subcontractors!$A$4:$E$103,5,FALSE),""))</f>
        <v/>
      </c>
      <c r="T95" s="31">
        <f>IF(OR(A95="",R95="",S95=""),"",IFERROR(R95+S95,""))</f>
        <v/>
      </c>
      <c r="U95" s="28">
        <f>IF(A95="","",IFERROR(SUMIFS(Payments!$G$4:$G$103,Payments!$C$4:$C$103,A95,Payments!$H$4:$H$103,"Posted"),0))</f>
        <v/>
      </c>
      <c r="V95" s="28">
        <f>IF(OR(A95="",P95=""),"",IFERROR(MAX(P95-U95,0),""))</f>
        <v/>
      </c>
      <c r="W95" s="27">
        <f>IF(A95="","",IF(C95="","Check ID",IF(G95="","Pending Approval",IF(Q95="","Awaiting Invoice",IF(AND(V95&lt;=0,P95&gt;0),"Paid",IF(AND(T95&lt;&gt;"",T95&lt;TODAY()),"Past Due",IF(U95&gt;0,"Partially Paid","Approved / Unpaid")))))))</f>
        <v/>
      </c>
      <c r="X95" s="18" t="n"/>
      <c r="Y95" s="27">
        <f>IF(A95="","",IF(C95="","Check subcontractor ID",IF(D95="","Add property or job",IF(F95="","Add work date",IF(AND(G95&lt;&gt;"",F95&lt;&gt;"",G95&lt;F95),"Check approval date",IF(M95="","Check retainage rate",IF(OR(M95&lt;0,M95&gt;0.5),"Check retainage rate",IF(S95="","Check payment terms",IF(AND(O95&lt;&gt;"",N95=""),"Check retainage release",IF(AND(O95&lt;&gt;"",N95&lt;&gt;"",O95&gt;N95),"Release exceeds held",IF(AND(R95&lt;&gt;"",Q95=""),"Add invoice number",IF(AND(Q95&lt;&gt;"",R95=""),"Add invoice date",IF(AND(U95&lt;&gt;"",P95&lt;&gt;"",U95&gt;P95),"Payments exceed payable","")))))))))))))</f>
        <v/>
      </c>
    </row>
    <row r="96">
      <c r="A96" s="16" t="n"/>
      <c r="B96" s="16" t="n"/>
      <c r="C96" s="17">
        <f>IF(A96="","",IFERROR(VLOOKUP(B96,Subcontractors!$A$4:$B$103,2,FALSE),""))</f>
        <v/>
      </c>
      <c r="D96" s="18" t="n"/>
      <c r="E96" s="18" t="n"/>
      <c r="F96" s="19" t="n"/>
      <c r="G96" s="19" t="n"/>
      <c r="H96" s="20" t="n"/>
      <c r="I96" s="16" t="n"/>
      <c r="J96" s="21" t="n"/>
      <c r="K96" s="22">
        <f>IF(A96="","",IF(OR(H96="",J96=""),"",IFERROR(H96*J96,"")))</f>
        <v/>
      </c>
      <c r="L96" s="38" t="n"/>
      <c r="M96" s="39">
        <f>IF(A96="","",IF(L96&lt;&gt;"",L96,IFERROR(VLOOKUP(B96,Subcontractors!$A$4:$D$103,4,FALSE),"")))</f>
        <v/>
      </c>
      <c r="N96" s="22">
        <f>IF(OR(A96="",G96="",K96="",M96=""),"",IFERROR(K96*M96,""))</f>
        <v/>
      </c>
      <c r="O96" s="21" t="n"/>
      <c r="P96" s="22">
        <f>IF(OR(A96="",G96="",K96="",N96=""),"",IFERROR(K96-N96+IF(O96="",0,O96),""))</f>
        <v/>
      </c>
      <c r="Q96" s="16" t="n"/>
      <c r="R96" s="19" t="n"/>
      <c r="S96" s="25">
        <f>IF(A96="","",IFERROR(VLOOKUP(B96,Subcontractors!$A$4:$E$103,5,FALSE),""))</f>
        <v/>
      </c>
      <c r="T96" s="26">
        <f>IF(OR(A96="",R96="",S96=""),"",IFERROR(R96+S96,""))</f>
        <v/>
      </c>
      <c r="U96" s="22">
        <f>IF(A96="","",IFERROR(SUMIFS(Payments!$G$4:$G$103,Payments!$C$4:$C$103,A96,Payments!$H$4:$H$103,"Posted"),0))</f>
        <v/>
      </c>
      <c r="V96" s="22">
        <f>IF(OR(A96="",P96=""),"",IFERROR(MAX(P96-U96,0),""))</f>
        <v/>
      </c>
      <c r="W96" s="17">
        <f>IF(A96="","",IF(C96="","Check ID",IF(G96="","Pending Approval",IF(Q96="","Awaiting Invoice",IF(AND(V96&lt;=0,P96&gt;0),"Paid",IF(AND(T96&lt;&gt;"",T96&lt;TODAY()),"Past Due",IF(U96&gt;0,"Partially Paid","Approved / Unpaid")))))))</f>
        <v/>
      </c>
      <c r="X96" s="18" t="n"/>
      <c r="Y96" s="17">
        <f>IF(A96="","",IF(C96="","Check subcontractor ID",IF(D96="","Add property or job",IF(F96="","Add work date",IF(AND(G96&lt;&gt;"",F96&lt;&gt;"",G96&lt;F96),"Check approval date",IF(M96="","Check retainage rate",IF(OR(M96&lt;0,M96&gt;0.5),"Check retainage rate",IF(S96="","Check payment terms",IF(AND(O96&lt;&gt;"",N96=""),"Check retainage release",IF(AND(O96&lt;&gt;"",N96&lt;&gt;"",O96&gt;N96),"Release exceeds held",IF(AND(R96&lt;&gt;"",Q96=""),"Add invoice number",IF(AND(Q96&lt;&gt;"",R96=""),"Add invoice date",IF(AND(U96&lt;&gt;"",P96&lt;&gt;"",U96&gt;P96),"Payments exceed payable","")))))))))))))</f>
        <v/>
      </c>
    </row>
    <row r="97">
      <c r="A97" s="16" t="n"/>
      <c r="B97" s="16" t="n"/>
      <c r="C97" s="27">
        <f>IF(A97="","",IFERROR(VLOOKUP(B97,Subcontractors!$A$4:$B$103,2,FALSE),""))</f>
        <v/>
      </c>
      <c r="D97" s="18" t="n"/>
      <c r="E97" s="18" t="n"/>
      <c r="F97" s="19" t="n"/>
      <c r="G97" s="19" t="n"/>
      <c r="H97" s="20" t="n"/>
      <c r="I97" s="16" t="n"/>
      <c r="J97" s="21" t="n"/>
      <c r="K97" s="28">
        <f>IF(A97="","",IF(OR(H97="",J97=""),"",IFERROR(H97*J97,"")))</f>
        <v/>
      </c>
      <c r="L97" s="38" t="n"/>
      <c r="M97" s="40">
        <f>IF(A97="","",IF(L97&lt;&gt;"",L97,IFERROR(VLOOKUP(B97,Subcontractors!$A$4:$D$103,4,FALSE),"")))</f>
        <v/>
      </c>
      <c r="N97" s="28">
        <f>IF(OR(A97="",G97="",K97="",M97=""),"",IFERROR(K97*M97,""))</f>
        <v/>
      </c>
      <c r="O97" s="21" t="n"/>
      <c r="P97" s="28">
        <f>IF(OR(A97="",G97="",K97="",N97=""),"",IFERROR(K97-N97+IF(O97="",0,O97),""))</f>
        <v/>
      </c>
      <c r="Q97" s="16" t="n"/>
      <c r="R97" s="19" t="n"/>
      <c r="S97" s="30">
        <f>IF(A97="","",IFERROR(VLOOKUP(B97,Subcontractors!$A$4:$E$103,5,FALSE),""))</f>
        <v/>
      </c>
      <c r="T97" s="31">
        <f>IF(OR(A97="",R97="",S97=""),"",IFERROR(R97+S97,""))</f>
        <v/>
      </c>
      <c r="U97" s="28">
        <f>IF(A97="","",IFERROR(SUMIFS(Payments!$G$4:$G$103,Payments!$C$4:$C$103,A97,Payments!$H$4:$H$103,"Posted"),0))</f>
        <v/>
      </c>
      <c r="V97" s="28">
        <f>IF(OR(A97="",P97=""),"",IFERROR(MAX(P97-U97,0),""))</f>
        <v/>
      </c>
      <c r="W97" s="27">
        <f>IF(A97="","",IF(C97="","Check ID",IF(G97="","Pending Approval",IF(Q97="","Awaiting Invoice",IF(AND(V97&lt;=0,P97&gt;0),"Paid",IF(AND(T97&lt;&gt;"",T97&lt;TODAY()),"Past Due",IF(U97&gt;0,"Partially Paid","Approved / Unpaid")))))))</f>
        <v/>
      </c>
      <c r="X97" s="18" t="n"/>
      <c r="Y97" s="27">
        <f>IF(A97="","",IF(C97="","Check subcontractor ID",IF(D97="","Add property or job",IF(F97="","Add work date",IF(AND(G97&lt;&gt;"",F97&lt;&gt;"",G97&lt;F97),"Check approval date",IF(M97="","Check retainage rate",IF(OR(M97&lt;0,M97&gt;0.5),"Check retainage rate",IF(S97="","Check payment terms",IF(AND(O97&lt;&gt;"",N97=""),"Check retainage release",IF(AND(O97&lt;&gt;"",N97&lt;&gt;"",O97&gt;N97),"Release exceeds held",IF(AND(R97&lt;&gt;"",Q97=""),"Add invoice number",IF(AND(Q97&lt;&gt;"",R97=""),"Add invoice date",IF(AND(U97&lt;&gt;"",P97&lt;&gt;"",U97&gt;P97),"Payments exceed payable","")))))))))))))</f>
        <v/>
      </c>
    </row>
    <row r="98">
      <c r="A98" s="16" t="n"/>
      <c r="B98" s="16" t="n"/>
      <c r="C98" s="17">
        <f>IF(A98="","",IFERROR(VLOOKUP(B98,Subcontractors!$A$4:$B$103,2,FALSE),""))</f>
        <v/>
      </c>
      <c r="D98" s="18" t="n"/>
      <c r="E98" s="18" t="n"/>
      <c r="F98" s="19" t="n"/>
      <c r="G98" s="19" t="n"/>
      <c r="H98" s="20" t="n"/>
      <c r="I98" s="16" t="n"/>
      <c r="J98" s="21" t="n"/>
      <c r="K98" s="22">
        <f>IF(A98="","",IF(OR(H98="",J98=""),"",IFERROR(H98*J98,"")))</f>
        <v/>
      </c>
      <c r="L98" s="38" t="n"/>
      <c r="M98" s="39">
        <f>IF(A98="","",IF(L98&lt;&gt;"",L98,IFERROR(VLOOKUP(B98,Subcontractors!$A$4:$D$103,4,FALSE),"")))</f>
        <v/>
      </c>
      <c r="N98" s="22">
        <f>IF(OR(A98="",G98="",K98="",M98=""),"",IFERROR(K98*M98,""))</f>
        <v/>
      </c>
      <c r="O98" s="21" t="n"/>
      <c r="P98" s="22">
        <f>IF(OR(A98="",G98="",K98="",N98=""),"",IFERROR(K98-N98+IF(O98="",0,O98),""))</f>
        <v/>
      </c>
      <c r="Q98" s="16" t="n"/>
      <c r="R98" s="19" t="n"/>
      <c r="S98" s="25">
        <f>IF(A98="","",IFERROR(VLOOKUP(B98,Subcontractors!$A$4:$E$103,5,FALSE),""))</f>
        <v/>
      </c>
      <c r="T98" s="26">
        <f>IF(OR(A98="",R98="",S98=""),"",IFERROR(R98+S98,""))</f>
        <v/>
      </c>
      <c r="U98" s="22">
        <f>IF(A98="","",IFERROR(SUMIFS(Payments!$G$4:$G$103,Payments!$C$4:$C$103,A98,Payments!$H$4:$H$103,"Posted"),0))</f>
        <v/>
      </c>
      <c r="V98" s="22">
        <f>IF(OR(A98="",P98=""),"",IFERROR(MAX(P98-U98,0),""))</f>
        <v/>
      </c>
      <c r="W98" s="17">
        <f>IF(A98="","",IF(C98="","Check ID",IF(G98="","Pending Approval",IF(Q98="","Awaiting Invoice",IF(AND(V98&lt;=0,P98&gt;0),"Paid",IF(AND(T98&lt;&gt;"",T98&lt;TODAY()),"Past Due",IF(U98&gt;0,"Partially Paid","Approved / Unpaid")))))))</f>
        <v/>
      </c>
      <c r="X98" s="18" t="n"/>
      <c r="Y98" s="17">
        <f>IF(A98="","",IF(C98="","Check subcontractor ID",IF(D98="","Add property or job",IF(F98="","Add work date",IF(AND(G98&lt;&gt;"",F98&lt;&gt;"",G98&lt;F98),"Check approval date",IF(M98="","Check retainage rate",IF(OR(M98&lt;0,M98&gt;0.5),"Check retainage rate",IF(S98="","Check payment terms",IF(AND(O98&lt;&gt;"",N98=""),"Check retainage release",IF(AND(O98&lt;&gt;"",N98&lt;&gt;"",O98&gt;N98),"Release exceeds held",IF(AND(R98&lt;&gt;"",Q98=""),"Add invoice number",IF(AND(Q98&lt;&gt;"",R98=""),"Add invoice date",IF(AND(U98&lt;&gt;"",P98&lt;&gt;"",U98&gt;P98),"Payments exceed payable","")))))))))))))</f>
        <v/>
      </c>
    </row>
    <row r="99">
      <c r="A99" s="16" t="n"/>
      <c r="B99" s="16" t="n"/>
      <c r="C99" s="27">
        <f>IF(A99="","",IFERROR(VLOOKUP(B99,Subcontractors!$A$4:$B$103,2,FALSE),""))</f>
        <v/>
      </c>
      <c r="D99" s="18" t="n"/>
      <c r="E99" s="18" t="n"/>
      <c r="F99" s="19" t="n"/>
      <c r="G99" s="19" t="n"/>
      <c r="H99" s="20" t="n"/>
      <c r="I99" s="16" t="n"/>
      <c r="J99" s="21" t="n"/>
      <c r="K99" s="28">
        <f>IF(A99="","",IF(OR(H99="",J99=""),"",IFERROR(H99*J99,"")))</f>
        <v/>
      </c>
      <c r="L99" s="38" t="n"/>
      <c r="M99" s="40">
        <f>IF(A99="","",IF(L99&lt;&gt;"",L99,IFERROR(VLOOKUP(B99,Subcontractors!$A$4:$D$103,4,FALSE),"")))</f>
        <v/>
      </c>
      <c r="N99" s="28">
        <f>IF(OR(A99="",G99="",K99="",M99=""),"",IFERROR(K99*M99,""))</f>
        <v/>
      </c>
      <c r="O99" s="21" t="n"/>
      <c r="P99" s="28">
        <f>IF(OR(A99="",G99="",K99="",N99=""),"",IFERROR(K99-N99+IF(O99="",0,O99),""))</f>
        <v/>
      </c>
      <c r="Q99" s="16" t="n"/>
      <c r="R99" s="19" t="n"/>
      <c r="S99" s="30">
        <f>IF(A99="","",IFERROR(VLOOKUP(B99,Subcontractors!$A$4:$E$103,5,FALSE),""))</f>
        <v/>
      </c>
      <c r="T99" s="31">
        <f>IF(OR(A99="",R99="",S99=""),"",IFERROR(R99+S99,""))</f>
        <v/>
      </c>
      <c r="U99" s="28">
        <f>IF(A99="","",IFERROR(SUMIFS(Payments!$G$4:$G$103,Payments!$C$4:$C$103,A99,Payments!$H$4:$H$103,"Posted"),0))</f>
        <v/>
      </c>
      <c r="V99" s="28">
        <f>IF(OR(A99="",P99=""),"",IFERROR(MAX(P99-U99,0),""))</f>
        <v/>
      </c>
      <c r="W99" s="27">
        <f>IF(A99="","",IF(C99="","Check ID",IF(G99="","Pending Approval",IF(Q99="","Awaiting Invoice",IF(AND(V99&lt;=0,P99&gt;0),"Paid",IF(AND(T99&lt;&gt;"",T99&lt;TODAY()),"Past Due",IF(U99&gt;0,"Partially Paid","Approved / Unpaid")))))))</f>
        <v/>
      </c>
      <c r="X99" s="18" t="n"/>
      <c r="Y99" s="27">
        <f>IF(A99="","",IF(C99="","Check subcontractor ID",IF(D99="","Add property or job",IF(F99="","Add work date",IF(AND(G99&lt;&gt;"",F99&lt;&gt;"",G99&lt;F99),"Check approval date",IF(M99="","Check retainage rate",IF(OR(M99&lt;0,M99&gt;0.5),"Check retainage rate",IF(S99="","Check payment terms",IF(AND(O99&lt;&gt;"",N99=""),"Check retainage release",IF(AND(O99&lt;&gt;"",N99&lt;&gt;"",O99&gt;N99),"Release exceeds held",IF(AND(R99&lt;&gt;"",Q99=""),"Add invoice number",IF(AND(Q99&lt;&gt;"",R99=""),"Add invoice date",IF(AND(U99&lt;&gt;"",P99&lt;&gt;"",U99&gt;P99),"Payments exceed payable","")))))))))))))</f>
        <v/>
      </c>
    </row>
    <row r="100">
      <c r="A100" s="16" t="n"/>
      <c r="B100" s="16" t="n"/>
      <c r="C100" s="17">
        <f>IF(A100="","",IFERROR(VLOOKUP(B100,Subcontractors!$A$4:$B$103,2,FALSE),""))</f>
        <v/>
      </c>
      <c r="D100" s="18" t="n"/>
      <c r="E100" s="18" t="n"/>
      <c r="F100" s="19" t="n"/>
      <c r="G100" s="19" t="n"/>
      <c r="H100" s="20" t="n"/>
      <c r="I100" s="16" t="n"/>
      <c r="J100" s="21" t="n"/>
      <c r="K100" s="22">
        <f>IF(A100="","",IF(OR(H100="",J100=""),"",IFERROR(H100*J100,"")))</f>
        <v/>
      </c>
      <c r="L100" s="38" t="n"/>
      <c r="M100" s="39">
        <f>IF(A100="","",IF(L100&lt;&gt;"",L100,IFERROR(VLOOKUP(B100,Subcontractors!$A$4:$D$103,4,FALSE),"")))</f>
        <v/>
      </c>
      <c r="N100" s="22">
        <f>IF(OR(A100="",G100="",K100="",M100=""),"",IFERROR(K100*M100,""))</f>
        <v/>
      </c>
      <c r="O100" s="21" t="n"/>
      <c r="P100" s="22">
        <f>IF(OR(A100="",G100="",K100="",N100=""),"",IFERROR(K100-N100+IF(O100="",0,O100),""))</f>
        <v/>
      </c>
      <c r="Q100" s="16" t="n"/>
      <c r="R100" s="19" t="n"/>
      <c r="S100" s="25">
        <f>IF(A100="","",IFERROR(VLOOKUP(B100,Subcontractors!$A$4:$E$103,5,FALSE),""))</f>
        <v/>
      </c>
      <c r="T100" s="26">
        <f>IF(OR(A100="",R100="",S100=""),"",IFERROR(R100+S100,""))</f>
        <v/>
      </c>
      <c r="U100" s="22">
        <f>IF(A100="","",IFERROR(SUMIFS(Payments!$G$4:$G$103,Payments!$C$4:$C$103,A100,Payments!$H$4:$H$103,"Posted"),0))</f>
        <v/>
      </c>
      <c r="V100" s="22">
        <f>IF(OR(A100="",P100=""),"",IFERROR(MAX(P100-U100,0),""))</f>
        <v/>
      </c>
      <c r="W100" s="17">
        <f>IF(A100="","",IF(C100="","Check ID",IF(G100="","Pending Approval",IF(Q100="","Awaiting Invoice",IF(AND(V100&lt;=0,P100&gt;0),"Paid",IF(AND(T100&lt;&gt;"",T100&lt;TODAY()),"Past Due",IF(U100&gt;0,"Partially Paid","Approved / Unpaid")))))))</f>
        <v/>
      </c>
      <c r="X100" s="18" t="n"/>
      <c r="Y100" s="17">
        <f>IF(A100="","",IF(C100="","Check subcontractor ID",IF(D100="","Add property or job",IF(F100="","Add work date",IF(AND(G100&lt;&gt;"",F100&lt;&gt;"",G100&lt;F100),"Check approval date",IF(M100="","Check retainage rate",IF(OR(M100&lt;0,M100&gt;0.5),"Check retainage rate",IF(S100="","Check payment terms",IF(AND(O100&lt;&gt;"",N100=""),"Check retainage release",IF(AND(O100&lt;&gt;"",N100&lt;&gt;"",O100&gt;N100),"Release exceeds held",IF(AND(R100&lt;&gt;"",Q100=""),"Add invoice number",IF(AND(Q100&lt;&gt;"",R100=""),"Add invoice date",IF(AND(U100&lt;&gt;"",P100&lt;&gt;"",U100&gt;P100),"Payments exceed payable","")))))))))))))</f>
        <v/>
      </c>
    </row>
    <row r="101">
      <c r="A101" s="16" t="n"/>
      <c r="B101" s="16" t="n"/>
      <c r="C101" s="27">
        <f>IF(A101="","",IFERROR(VLOOKUP(B101,Subcontractors!$A$4:$B$103,2,FALSE),""))</f>
        <v/>
      </c>
      <c r="D101" s="18" t="n"/>
      <c r="E101" s="18" t="n"/>
      <c r="F101" s="19" t="n"/>
      <c r="G101" s="19" t="n"/>
      <c r="H101" s="20" t="n"/>
      <c r="I101" s="16" t="n"/>
      <c r="J101" s="21" t="n"/>
      <c r="K101" s="28">
        <f>IF(A101="","",IF(OR(H101="",J101=""),"",IFERROR(H101*J101,"")))</f>
        <v/>
      </c>
      <c r="L101" s="38" t="n"/>
      <c r="M101" s="40">
        <f>IF(A101="","",IF(L101&lt;&gt;"",L101,IFERROR(VLOOKUP(B101,Subcontractors!$A$4:$D$103,4,FALSE),"")))</f>
        <v/>
      </c>
      <c r="N101" s="28">
        <f>IF(OR(A101="",G101="",K101="",M101=""),"",IFERROR(K101*M101,""))</f>
        <v/>
      </c>
      <c r="O101" s="21" t="n"/>
      <c r="P101" s="28">
        <f>IF(OR(A101="",G101="",K101="",N101=""),"",IFERROR(K101-N101+IF(O101="",0,O101),""))</f>
        <v/>
      </c>
      <c r="Q101" s="16" t="n"/>
      <c r="R101" s="19" t="n"/>
      <c r="S101" s="30">
        <f>IF(A101="","",IFERROR(VLOOKUP(B101,Subcontractors!$A$4:$E$103,5,FALSE),""))</f>
        <v/>
      </c>
      <c r="T101" s="31">
        <f>IF(OR(A101="",R101="",S101=""),"",IFERROR(R101+S101,""))</f>
        <v/>
      </c>
      <c r="U101" s="28">
        <f>IF(A101="","",IFERROR(SUMIFS(Payments!$G$4:$G$103,Payments!$C$4:$C$103,A101,Payments!$H$4:$H$103,"Posted"),0))</f>
        <v/>
      </c>
      <c r="V101" s="28">
        <f>IF(OR(A101="",P101=""),"",IFERROR(MAX(P101-U101,0),""))</f>
        <v/>
      </c>
      <c r="W101" s="27">
        <f>IF(A101="","",IF(C101="","Check ID",IF(G101="","Pending Approval",IF(Q101="","Awaiting Invoice",IF(AND(V101&lt;=0,P101&gt;0),"Paid",IF(AND(T101&lt;&gt;"",T101&lt;TODAY()),"Past Due",IF(U101&gt;0,"Partially Paid","Approved / Unpaid")))))))</f>
        <v/>
      </c>
      <c r="X101" s="18" t="n"/>
      <c r="Y101" s="27">
        <f>IF(A101="","",IF(C101="","Check subcontractor ID",IF(D101="","Add property or job",IF(F101="","Add work date",IF(AND(G101&lt;&gt;"",F101&lt;&gt;"",G101&lt;F101),"Check approval date",IF(M101="","Check retainage rate",IF(OR(M101&lt;0,M101&gt;0.5),"Check retainage rate",IF(S101="","Check payment terms",IF(AND(O101&lt;&gt;"",N101=""),"Check retainage release",IF(AND(O101&lt;&gt;"",N101&lt;&gt;"",O101&gt;N101),"Release exceeds held",IF(AND(R101&lt;&gt;"",Q101=""),"Add invoice number",IF(AND(Q101&lt;&gt;"",R101=""),"Add invoice date",IF(AND(U101&lt;&gt;"",P101&lt;&gt;"",U101&gt;P101),"Payments exceed payable","")))))))))))))</f>
        <v/>
      </c>
    </row>
    <row r="102">
      <c r="A102" s="16" t="n"/>
      <c r="B102" s="16" t="n"/>
      <c r="C102" s="17">
        <f>IF(A102="","",IFERROR(VLOOKUP(B102,Subcontractors!$A$4:$B$103,2,FALSE),""))</f>
        <v/>
      </c>
      <c r="D102" s="18" t="n"/>
      <c r="E102" s="18" t="n"/>
      <c r="F102" s="19" t="n"/>
      <c r="G102" s="19" t="n"/>
      <c r="H102" s="20" t="n"/>
      <c r="I102" s="16" t="n"/>
      <c r="J102" s="21" t="n"/>
      <c r="K102" s="22">
        <f>IF(A102="","",IF(OR(H102="",J102=""),"",IFERROR(H102*J102,"")))</f>
        <v/>
      </c>
      <c r="L102" s="38" t="n"/>
      <c r="M102" s="39">
        <f>IF(A102="","",IF(L102&lt;&gt;"",L102,IFERROR(VLOOKUP(B102,Subcontractors!$A$4:$D$103,4,FALSE),"")))</f>
        <v/>
      </c>
      <c r="N102" s="22">
        <f>IF(OR(A102="",G102="",K102="",M102=""),"",IFERROR(K102*M102,""))</f>
        <v/>
      </c>
      <c r="O102" s="21" t="n"/>
      <c r="P102" s="22">
        <f>IF(OR(A102="",G102="",K102="",N102=""),"",IFERROR(K102-N102+IF(O102="",0,O102),""))</f>
        <v/>
      </c>
      <c r="Q102" s="16" t="n"/>
      <c r="R102" s="19" t="n"/>
      <c r="S102" s="25">
        <f>IF(A102="","",IFERROR(VLOOKUP(B102,Subcontractors!$A$4:$E$103,5,FALSE),""))</f>
        <v/>
      </c>
      <c r="T102" s="26">
        <f>IF(OR(A102="",R102="",S102=""),"",IFERROR(R102+S102,""))</f>
        <v/>
      </c>
      <c r="U102" s="22">
        <f>IF(A102="","",IFERROR(SUMIFS(Payments!$G$4:$G$103,Payments!$C$4:$C$103,A102,Payments!$H$4:$H$103,"Posted"),0))</f>
        <v/>
      </c>
      <c r="V102" s="22">
        <f>IF(OR(A102="",P102=""),"",IFERROR(MAX(P102-U102,0),""))</f>
        <v/>
      </c>
      <c r="W102" s="17">
        <f>IF(A102="","",IF(C102="","Check ID",IF(G102="","Pending Approval",IF(Q102="","Awaiting Invoice",IF(AND(V102&lt;=0,P102&gt;0),"Paid",IF(AND(T102&lt;&gt;"",T102&lt;TODAY()),"Past Due",IF(U102&gt;0,"Partially Paid","Approved / Unpaid")))))))</f>
        <v/>
      </c>
      <c r="X102" s="18" t="n"/>
      <c r="Y102" s="17">
        <f>IF(A102="","",IF(C102="","Check subcontractor ID",IF(D102="","Add property or job",IF(F102="","Add work date",IF(AND(G102&lt;&gt;"",F102&lt;&gt;"",G102&lt;F102),"Check approval date",IF(M102="","Check retainage rate",IF(OR(M102&lt;0,M102&gt;0.5),"Check retainage rate",IF(S102="","Check payment terms",IF(AND(O102&lt;&gt;"",N102=""),"Check retainage release",IF(AND(O102&lt;&gt;"",N102&lt;&gt;"",O102&gt;N102),"Release exceeds held",IF(AND(R102&lt;&gt;"",Q102=""),"Add invoice number",IF(AND(Q102&lt;&gt;"",R102=""),"Add invoice date",IF(AND(U102&lt;&gt;"",P102&lt;&gt;"",U102&gt;P102),"Payments exceed payable","")))))))))))))</f>
        <v/>
      </c>
    </row>
    <row r="103">
      <c r="A103" s="16" t="n"/>
      <c r="B103" s="16" t="n"/>
      <c r="C103" s="27">
        <f>IF(A103="","",IFERROR(VLOOKUP(B103,Subcontractors!$A$4:$B$103,2,FALSE),""))</f>
        <v/>
      </c>
      <c r="D103" s="18" t="n"/>
      <c r="E103" s="18" t="n"/>
      <c r="F103" s="19" t="n"/>
      <c r="G103" s="19" t="n"/>
      <c r="H103" s="20" t="n"/>
      <c r="I103" s="16" t="n"/>
      <c r="J103" s="21" t="n"/>
      <c r="K103" s="28">
        <f>IF(A103="","",IF(OR(H103="",J103=""),"",IFERROR(H103*J103,"")))</f>
        <v/>
      </c>
      <c r="L103" s="38" t="n"/>
      <c r="M103" s="40">
        <f>IF(A103="","",IF(L103&lt;&gt;"",L103,IFERROR(VLOOKUP(B103,Subcontractors!$A$4:$D$103,4,FALSE),"")))</f>
        <v/>
      </c>
      <c r="N103" s="28">
        <f>IF(OR(A103="",G103="",K103="",M103=""),"",IFERROR(K103*M103,""))</f>
        <v/>
      </c>
      <c r="O103" s="21" t="n"/>
      <c r="P103" s="28">
        <f>IF(OR(A103="",G103="",K103="",N103=""),"",IFERROR(K103-N103+IF(O103="",0,O103),""))</f>
        <v/>
      </c>
      <c r="Q103" s="16" t="n"/>
      <c r="R103" s="19" t="n"/>
      <c r="S103" s="30">
        <f>IF(A103="","",IFERROR(VLOOKUP(B103,Subcontractors!$A$4:$E$103,5,FALSE),""))</f>
        <v/>
      </c>
      <c r="T103" s="31">
        <f>IF(OR(A103="",R103="",S103=""),"",IFERROR(R103+S103,""))</f>
        <v/>
      </c>
      <c r="U103" s="28">
        <f>IF(A103="","",IFERROR(SUMIFS(Payments!$G$4:$G$103,Payments!$C$4:$C$103,A103,Payments!$H$4:$H$103,"Posted"),0))</f>
        <v/>
      </c>
      <c r="V103" s="28">
        <f>IF(OR(A103="",P103=""),"",IFERROR(MAX(P103-U103,0),""))</f>
        <v/>
      </c>
      <c r="W103" s="27">
        <f>IF(A103="","",IF(C103="","Check ID",IF(G103="","Pending Approval",IF(Q103="","Awaiting Invoice",IF(AND(V103&lt;=0,P103&gt;0),"Paid",IF(AND(T103&lt;&gt;"",T103&lt;TODAY()),"Past Due",IF(U103&gt;0,"Partially Paid","Approved / Unpaid")))))))</f>
        <v/>
      </c>
      <c r="X103" s="18" t="n"/>
      <c r="Y103" s="27">
        <f>IF(A103="","",IF(C103="","Check subcontractor ID",IF(D103="","Add property or job",IF(F103="","Add work date",IF(AND(G103&lt;&gt;"",F103&lt;&gt;"",G103&lt;F103),"Check approval date",IF(M103="","Check retainage rate",IF(OR(M103&lt;0,M103&gt;0.5),"Check retainage rate",IF(S103="","Check payment terms",IF(AND(O103&lt;&gt;"",N103=""),"Check retainage release",IF(AND(O103&lt;&gt;"",N103&lt;&gt;"",O103&gt;N103),"Release exceeds held",IF(AND(R103&lt;&gt;"",Q103=""),"Add invoice number",IF(AND(Q103&lt;&gt;"",R103=""),"Add invoice date",IF(AND(U103&lt;&gt;"",P103&lt;&gt;"",U103&gt;P103),"Payments exceed payable","")))))))))))))</f>
        <v/>
      </c>
    </row>
  </sheetData>
  <autoFilter ref="A3:Y103"/>
  <mergeCells count="1">
    <mergeCell ref="A1:Y1"/>
  </mergeCells>
  <conditionalFormatting sqref="W4:W103">
    <cfRule type="expression" priority="1" dxfId="1">
      <formula>$W4="Paid"</formula>
    </cfRule>
    <cfRule type="expression" priority="2" dxfId="0">
      <formula>OR($W4="Past Due",$W4="Check ID")</formula>
    </cfRule>
  </conditionalFormatting>
  <conditionalFormatting sqref="Y4:Y103">
    <cfRule type="expression" priority="3" dxfId="0">
      <formula>$Y4&lt;&gt;""</formula>
    </cfRule>
  </conditionalFormatting>
  <conditionalFormatting sqref="V4:V103">
    <cfRule type="expression" priority="4" dxfId="0">
      <formula>AND($V4&gt;0,$W4="Past Due")</formula>
    </cfRule>
  </conditionalFormatting>
  <dataValidations count="9">
    <dataValidation sqref="A4:A103" showDropDown="0" showInputMessage="0" showErrorMessage="0" allowBlank="0" errorTitle="Duplicate Work ID" error="Enter a unique Work ID or leave the cell blank." type="custom">
      <formula1>OR(A4="",COUNTIF($A$4:$A$103,A4)=1)</formula1>
    </dataValidation>
    <dataValidation sqref="B4:B103" showDropDown="0" showInputMessage="0" showErrorMessage="0" allowBlank="0" errorTitle="Select a Subcontractor" error="Select an available Subcontractor ID." type="list">
      <formula1>'Subcontractors'!$A$4:$A$103</formula1>
    </dataValidation>
    <dataValidation sqref="E4:E103" showDropDown="0" showInputMessage="0" showErrorMessage="0" allowBlank="0" errorTitle="Select a Service" error="Select a service from the editable Assumptions list." type="list">
      <formula1>'Assumptions'!$A$4:$A$103</formula1>
    </dataValidation>
    <dataValidation sqref="F4:G103 R4:R103" showDropDown="0" showInputMessage="0" showErrorMessage="0" allowBlank="0" errorTitle="Check the Date" error="Enter a date within the permitted review range." type="date" operator="between">
      <formula1>DATE(YEAR(TODAY())-10,1,1)</formula1>
      <formula2>DATE(YEAR(TODAY())+10,12,31)</formula2>
    </dataValidation>
    <dataValidation sqref="H4:H103" showDropDown="0" showInputMessage="0" showErrorMessage="0" allowBlank="0" errorTitle="Check Quantity" error="Enter a quantity greater than zero." type="decimal" operator="greaterThan">
      <formula1>0</formula1>
    </dataValidation>
    <dataValidation sqref="I4:I103" showDropDown="0" showInputMessage="0" showErrorMessage="0" allowBlank="0" errorTitle="Select a Unit" error="Select a unit from the editable Assumptions list." type="list">
      <formula1>'Assumptions'!$C$4:$C$103</formula1>
    </dataValidation>
    <dataValidation sqref="J4:J103" showDropDown="0" showInputMessage="0" showErrorMessage="0" allowBlank="0" errorTitle="Check Unit Rate" error="Enter a unit rate greater than zero." type="decimal" operator="greaterThan">
      <formula1>0</formula1>
    </dataValidation>
    <dataValidation sqref="L4:L103" showDropDown="0" showInputMessage="0" showErrorMessage="0" allowBlank="0" errorTitle="Check Retainage" error="Enter a retainage rate from 0% through 50%, or leave it blank to use the contractor default." type="decimal" operator="between">
      <formula1>0</formula1>
      <formula2>0.5</formula2>
    </dataValidation>
    <dataValidation sqref="O4:O103" showDropDown="0" showInputMessage="0" showErrorMessage="0" allowBlank="0" errorTitle="Check Retainage Release" error="Enter a nonnegative release that does not exceed retainage held." type="custom">
      <formula1>OR(O4="",AND(ISNUMBER(O4),O4&gt;=0,N4&lt;&gt;"",O4&lt;=N4))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3" customWidth="1" min="3" max="3"/>
    <col width="17" customWidth="1" min="4" max="4"/>
    <col width="31" customWidth="1" min="5" max="5"/>
    <col width="19" customWidth="1" min="6" max="6"/>
    <col width="17" customWidth="1" min="7" max="7"/>
    <col width="17" customWidth="1" min="8" max="8"/>
    <col width="18" customWidth="1" min="9" max="9"/>
    <col width="27" customWidth="1" min="10" max="10"/>
  </cols>
  <sheetData>
    <row r="1" ht="28" customHeight="1">
      <c r="A1" s="1" t="inlineStr">
        <is>
          <t>Payment Records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7" t="n"/>
    </row>
    <row r="2" ht="20" customHeight="1">
      <c r="A2" s="3" t="inlineStr">
        <is>
          <t>Yellow cells are editable. Only records marked Posted reduce work balances; Planned and Void records remain visible for review.</t>
        </is>
      </c>
    </row>
    <row r="3" ht="30" customHeight="1">
      <c r="A3" s="15" t="inlineStr">
        <is>
          <t>Payment ID</t>
        </is>
      </c>
      <c r="B3" s="15" t="inlineStr">
        <is>
          <t>Payment Date</t>
        </is>
      </c>
      <c r="C3" s="15" t="inlineStr">
        <is>
          <t>Work ID</t>
        </is>
      </c>
      <c r="D3" s="15" t="inlineStr">
        <is>
          <t>Subcontractor ID</t>
        </is>
      </c>
      <c r="E3" s="15" t="inlineStr">
        <is>
          <t>Subcontractor Name</t>
        </is>
      </c>
      <c r="F3" s="15" t="inlineStr">
        <is>
          <t>Payment Method</t>
        </is>
      </c>
      <c r="G3" s="15" t="inlineStr">
        <is>
          <t>Payment Amount</t>
        </is>
      </c>
      <c r="H3" s="15" t="inlineStr">
        <is>
          <t>Payment Status</t>
        </is>
      </c>
      <c r="I3" s="15" t="inlineStr">
        <is>
          <t>Reference</t>
        </is>
      </c>
      <c r="J3" s="15" t="inlineStr">
        <is>
          <t>Review Alert</t>
        </is>
      </c>
    </row>
    <row r="4">
      <c r="A4" s="16" t="inlineStr">
        <is>
          <t>PAY-F001</t>
        </is>
      </c>
      <c r="B4" s="19" t="n">
        <v>46242</v>
      </c>
      <c r="C4" s="16" t="inlineStr">
        <is>
          <t>W-001</t>
        </is>
      </c>
      <c r="D4" s="32">
        <f>IF(A4="","",IFERROR(VLOOKUP(C4,'Work Records'!$A$4:$B$103,2,FALSE),""))</f>
        <v/>
      </c>
      <c r="E4" s="17">
        <f>IF(A4="","",IFERROR(VLOOKUP(C4,'Work Records'!$A$4:$C$103,3,FALSE),""))</f>
        <v/>
      </c>
      <c r="F4" s="16" t="inlineStr">
        <is>
          <t>Bank Transfer</t>
        </is>
      </c>
      <c r="G4" s="21" t="n">
        <v>2430</v>
      </c>
      <c r="H4" s="16" t="inlineStr">
        <is>
          <t>Posted</t>
        </is>
      </c>
      <c r="I4" s="18" t="inlineStr">
        <is>
          <t>REF-F001</t>
        </is>
      </c>
      <c r="J4" s="17">
        <f>IF(A4="","",IF(C4="","Add work ID",IF(D4="","Check work ID",IF(B4="","Add payment date",IF(G4="","Add amount",IF(G4&lt;=0,"Check amount",IF(H4="","Add payment status",IF(AND(H4="Posted",B4&lt;&gt;"",IFERROR(VLOOKUP(C4,'Work Records'!$A$4:$R$103,18,FALSE),"")&lt;&gt;"",B4&lt;IFERROR(VLOOKUP(C4,'Work Records'!$A$4:$R$103,18,FALSE),"")),"Check date vs. invoice",""))))))))</f>
        <v/>
      </c>
    </row>
    <row r="5">
      <c r="A5" s="16" t="inlineStr">
        <is>
          <t>PAY-F002</t>
        </is>
      </c>
      <c r="B5" s="19" t="n">
        <v>46272</v>
      </c>
      <c r="C5" s="16" t="inlineStr">
        <is>
          <t>W-002</t>
        </is>
      </c>
      <c r="D5" s="33">
        <f>IF(A5="","",IFERROR(VLOOKUP(C5,'Work Records'!$A$4:$B$103,2,FALSE),""))</f>
        <v/>
      </c>
      <c r="E5" s="27">
        <f>IF(A5="","",IFERROR(VLOOKUP(C5,'Work Records'!$A$4:$C$103,3,FALSE),""))</f>
        <v/>
      </c>
      <c r="F5" s="16" t="inlineStr">
        <is>
          <t>Check</t>
        </is>
      </c>
      <c r="G5" s="21" t="n">
        <v>700</v>
      </c>
      <c r="H5" s="16" t="inlineStr">
        <is>
          <t>Posted</t>
        </is>
      </c>
      <c r="I5" s="18" t="inlineStr">
        <is>
          <t>REF-F002</t>
        </is>
      </c>
      <c r="J5" s="27">
        <f>IF(A5="","",IF(C5="","Add work ID",IF(D5="","Check work ID",IF(B5="","Add payment date",IF(G5="","Add amount",IF(G5&lt;=0,"Check amount",IF(H5="","Add payment status",IF(AND(H5="Posted",B5&lt;&gt;"",IFERROR(VLOOKUP(C5,'Work Records'!$A$4:$R$103,18,FALSE),"")&lt;&gt;"",B5&lt;IFERROR(VLOOKUP(C5,'Work Records'!$A$4:$R$103,18,FALSE),"")),"Check date vs. invoice",""))))))))</f>
        <v/>
      </c>
    </row>
    <row r="6">
      <c r="A6" s="16" t="inlineStr">
        <is>
          <t>PAY-F003</t>
        </is>
      </c>
      <c r="B6" s="19" t="n">
        <v>46257</v>
      </c>
      <c r="C6" s="16" t="inlineStr">
        <is>
          <t>W-006</t>
        </is>
      </c>
      <c r="D6" s="32">
        <f>IF(A6="","",IFERROR(VLOOKUP(C6,'Work Records'!$A$4:$B$103,2,FALSE),""))</f>
        <v/>
      </c>
      <c r="E6" s="17">
        <f>IF(A6="","",IFERROR(VLOOKUP(C6,'Work Records'!$A$4:$C$103,3,FALSE),""))</f>
        <v/>
      </c>
      <c r="F6" s="16" t="inlineStr">
        <is>
          <t>Bank Transfer</t>
        </is>
      </c>
      <c r="G6" s="21" t="n">
        <v>400</v>
      </c>
      <c r="H6" s="16" t="inlineStr">
        <is>
          <t>Posted</t>
        </is>
      </c>
      <c r="I6" s="18" t="inlineStr">
        <is>
          <t>REF-F003</t>
        </is>
      </c>
      <c r="J6" s="17">
        <f>IF(A6="","",IF(C6="","Add work ID",IF(D6="","Check work ID",IF(B6="","Add payment date",IF(G6="","Add amount",IF(G6&lt;=0,"Check amount",IF(H6="","Add payment status",IF(AND(H6="Posted",B6&lt;&gt;"",IFERROR(VLOOKUP(C6,'Work Records'!$A$4:$R$103,18,FALSE),"")&lt;&gt;"",B6&lt;IFERROR(VLOOKUP(C6,'Work Records'!$A$4:$R$103,18,FALSE),"")),"Check date vs. invoice",""))))))))</f>
        <v/>
      </c>
    </row>
    <row r="7">
      <c r="A7" s="16" t="inlineStr">
        <is>
          <t>PAY-F004</t>
        </is>
      </c>
      <c r="B7" s="19" t="n">
        <v>46259</v>
      </c>
      <c r="C7" s="16" t="inlineStr">
        <is>
          <t>W-006</t>
        </is>
      </c>
      <c r="D7" s="33">
        <f>IF(A7="","",IFERROR(VLOOKUP(C7,'Work Records'!$A$4:$B$103,2,FALSE),""))</f>
        <v/>
      </c>
      <c r="E7" s="27">
        <f>IF(A7="","",IFERROR(VLOOKUP(C7,'Work Records'!$A$4:$C$103,3,FALSE),""))</f>
        <v/>
      </c>
      <c r="F7" s="16" t="inlineStr">
        <is>
          <t>Bank Transfer</t>
        </is>
      </c>
      <c r="G7" s="21" t="n">
        <v>304</v>
      </c>
      <c r="H7" s="16" t="inlineStr">
        <is>
          <t>Posted</t>
        </is>
      </c>
      <c r="I7" s="18" t="inlineStr">
        <is>
          <t>REF-F004</t>
        </is>
      </c>
      <c r="J7" s="27">
        <f>IF(A7="","",IF(C7="","Add work ID",IF(D7="","Check work ID",IF(B7="","Add payment date",IF(G7="","Add amount",IF(G7&lt;=0,"Check amount",IF(H7="","Add payment status",IF(AND(H7="Posted",B7&lt;&gt;"",IFERROR(VLOOKUP(C7,'Work Records'!$A$4:$R$103,18,FALSE),"")&lt;&gt;"",B7&lt;IFERROR(VLOOKUP(C7,'Work Records'!$A$4:$R$103,18,FALSE),"")),"Check date vs. invoice",""))))))))</f>
        <v/>
      </c>
    </row>
    <row r="8">
      <c r="A8" s="16" t="inlineStr">
        <is>
          <t>PAY-F005</t>
        </is>
      </c>
      <c r="B8" s="19" t="n">
        <v>46273</v>
      </c>
      <c r="C8" s="16" t="inlineStr">
        <is>
          <t>W-008</t>
        </is>
      </c>
      <c r="D8" s="32">
        <f>IF(A8="","",IFERROR(VLOOKUP(C8,'Work Records'!$A$4:$B$103,2,FALSE),""))</f>
        <v/>
      </c>
      <c r="E8" s="17">
        <f>IF(A8="","",IFERROR(VLOOKUP(C8,'Work Records'!$A$4:$C$103,3,FALSE),""))</f>
        <v/>
      </c>
      <c r="F8" s="16" t="inlineStr">
        <is>
          <t>Check</t>
        </is>
      </c>
      <c r="G8" s="21" t="n">
        <v>1050</v>
      </c>
      <c r="H8" s="16" t="inlineStr">
        <is>
          <t>Posted</t>
        </is>
      </c>
      <c r="I8" s="18" t="inlineStr">
        <is>
          <t>REF-F005</t>
        </is>
      </c>
      <c r="J8" s="17">
        <f>IF(A8="","",IF(C8="","Add work ID",IF(D8="","Check work ID",IF(B8="","Add payment date",IF(G8="","Add amount",IF(G8&lt;=0,"Check amount",IF(H8="","Add payment status",IF(AND(H8="Posted",B8&lt;&gt;"",IFERROR(VLOOKUP(C8,'Work Records'!$A$4:$R$103,18,FALSE),"")&lt;&gt;"",B8&lt;IFERROR(VLOOKUP(C8,'Work Records'!$A$4:$R$103,18,FALSE),"")),"Check date vs. invoice",""))))))))</f>
        <v/>
      </c>
    </row>
    <row r="9">
      <c r="A9" s="16" t="inlineStr">
        <is>
          <t>PAY-F006</t>
        </is>
      </c>
      <c r="B9" s="19" t="n">
        <v>46274</v>
      </c>
      <c r="C9" s="16" t="inlineStr">
        <is>
          <t>W-010</t>
        </is>
      </c>
      <c r="D9" s="33">
        <f>IF(A9="","",IFERROR(VLOOKUP(C9,'Work Records'!$A$4:$B$103,2,FALSE),""))</f>
        <v/>
      </c>
      <c r="E9" s="27">
        <f>IF(A9="","",IFERROR(VLOOKUP(C9,'Work Records'!$A$4:$C$103,3,FALSE),""))</f>
        <v/>
      </c>
      <c r="F9" s="16" t="inlineStr">
        <is>
          <t>Bank Transfer</t>
        </is>
      </c>
      <c r="G9" s="21" t="n">
        <v>500</v>
      </c>
      <c r="H9" s="16" t="inlineStr">
        <is>
          <t>Posted</t>
        </is>
      </c>
      <c r="I9" s="18" t="inlineStr">
        <is>
          <t>REF-F006</t>
        </is>
      </c>
      <c r="J9" s="27">
        <f>IF(A9="","",IF(C9="","Add work ID",IF(D9="","Check work ID",IF(B9="","Add payment date",IF(G9="","Add amount",IF(G9&lt;=0,"Check amount",IF(H9="","Add payment status",IF(AND(H9="Posted",B9&lt;&gt;"",IFERROR(VLOOKUP(C9,'Work Records'!$A$4:$R$103,18,FALSE),"")&lt;&gt;"",B9&lt;IFERROR(VLOOKUP(C9,'Work Records'!$A$4:$R$103,18,FALSE),"")),"Check date vs. invoice",""))))))))</f>
        <v/>
      </c>
    </row>
    <row r="10">
      <c r="A10" s="16" t="inlineStr">
        <is>
          <t>PAY-F007</t>
        </is>
      </c>
      <c r="B10" s="19" t="n">
        <v>46282</v>
      </c>
      <c r="C10" s="16" t="inlineStr">
        <is>
          <t>W-003</t>
        </is>
      </c>
      <c r="D10" s="32">
        <f>IF(A10="","",IFERROR(VLOOKUP(C10,'Work Records'!$A$4:$B$103,2,FALSE),""))</f>
        <v/>
      </c>
      <c r="E10" s="17">
        <f>IF(A10="","",IFERROR(VLOOKUP(C10,'Work Records'!$A$4:$C$103,3,FALSE),""))</f>
        <v/>
      </c>
      <c r="F10" s="16" t="inlineStr">
        <is>
          <t>Check</t>
        </is>
      </c>
      <c r="G10" s="21" t="n">
        <v>500</v>
      </c>
      <c r="H10" s="16" t="inlineStr">
        <is>
          <t>Planned</t>
        </is>
      </c>
      <c r="I10" s="18" t="inlineStr">
        <is>
          <t>PLAN-F007</t>
        </is>
      </c>
      <c r="J10" s="17">
        <f>IF(A10="","",IF(C10="","Add work ID",IF(D10="","Check work ID",IF(B10="","Add payment date",IF(G10="","Add amount",IF(G10&lt;=0,"Check amount",IF(H10="","Add payment status",IF(AND(H10="Posted",B10&lt;&gt;"",IFERROR(VLOOKUP(C10,'Work Records'!$A$4:$R$103,18,FALSE),"")&lt;&gt;"",B10&lt;IFERROR(VLOOKUP(C10,'Work Records'!$A$4:$R$103,18,FALSE),"")),"Check date vs. invoice",""))))))))</f>
        <v/>
      </c>
    </row>
    <row r="11">
      <c r="A11" s="16" t="inlineStr">
        <is>
          <t>PAY-F008</t>
        </is>
      </c>
      <c r="B11" s="19" t="n">
        <v>46274</v>
      </c>
      <c r="C11" s="16" t="inlineStr">
        <is>
          <t>W-005</t>
        </is>
      </c>
      <c r="D11" s="33">
        <f>IF(A11="","",IFERROR(VLOOKUP(C11,'Work Records'!$A$4:$B$103,2,FALSE),""))</f>
        <v/>
      </c>
      <c r="E11" s="27">
        <f>IF(A11="","",IFERROR(VLOOKUP(C11,'Work Records'!$A$4:$C$103,3,FALSE),""))</f>
        <v/>
      </c>
      <c r="F11" s="16" t="inlineStr">
        <is>
          <t>Check</t>
        </is>
      </c>
      <c r="G11" s="21" t="n">
        <v>936</v>
      </c>
      <c r="H11" s="16" t="inlineStr">
        <is>
          <t>Void</t>
        </is>
      </c>
      <c r="I11" s="18" t="inlineStr">
        <is>
          <t>VOID-F008</t>
        </is>
      </c>
      <c r="J11" s="27">
        <f>IF(A11="","",IF(C11="","Add work ID",IF(D11="","Check work ID",IF(B11="","Add payment date",IF(G11="","Add amount",IF(G11&lt;=0,"Check amount",IF(H11="","Add payment status",IF(AND(H11="Posted",B11&lt;&gt;"",IFERROR(VLOOKUP(C11,'Work Records'!$A$4:$R$103,18,FALSE),"")&lt;&gt;"",B11&lt;IFERROR(VLOOKUP(C11,'Work Records'!$A$4:$R$103,18,FALSE),"")),"Check date vs. invoice",""))))))))</f>
        <v/>
      </c>
    </row>
    <row r="12">
      <c r="A12" s="16" t="inlineStr">
        <is>
          <t>PAY-F009</t>
        </is>
      </c>
      <c r="B12" s="19" t="n">
        <v>46280</v>
      </c>
      <c r="C12" s="16" t="inlineStr">
        <is>
          <t>W-002</t>
        </is>
      </c>
      <c r="D12" s="32">
        <f>IF(A12="","",IFERROR(VLOOKUP(C12,'Work Records'!$A$4:$B$103,2,FALSE),""))</f>
        <v/>
      </c>
      <c r="E12" s="17">
        <f>IF(A12="","",IFERROR(VLOOKUP(C12,'Work Records'!$A$4:$C$103,3,FALSE),""))</f>
        <v/>
      </c>
      <c r="F12" s="16" t="inlineStr">
        <is>
          <t>Bank Transfer</t>
        </is>
      </c>
      <c r="G12" s="21" t="n">
        <v>624.8</v>
      </c>
      <c r="H12" s="16" t="inlineStr">
        <is>
          <t>Planned</t>
        </is>
      </c>
      <c r="I12" s="18" t="inlineStr">
        <is>
          <t>PLAN-F009</t>
        </is>
      </c>
      <c r="J12" s="17">
        <f>IF(A12="","",IF(C12="","Add work ID",IF(D12="","Check work ID",IF(B12="","Add payment date",IF(G12="","Add amount",IF(G12&lt;=0,"Check amount",IF(H12="","Add payment status",IF(AND(H12="Posted",B12&lt;&gt;"",IFERROR(VLOOKUP(C12,'Work Records'!$A$4:$R$103,18,FALSE),"")&lt;&gt;"",B12&lt;IFERROR(VLOOKUP(C12,'Work Records'!$A$4:$R$103,18,FALSE),"")),"Check date vs. invoice",""))))))))</f>
        <v/>
      </c>
    </row>
    <row r="13">
      <c r="A13" s="16" t="inlineStr">
        <is>
          <t>PAY-F010</t>
        </is>
      </c>
      <c r="B13" s="19" t="n">
        <v>46245</v>
      </c>
      <c r="C13" s="16" t="inlineStr">
        <is>
          <t>W-001</t>
        </is>
      </c>
      <c r="D13" s="33">
        <f>IF(A13="","",IFERROR(VLOOKUP(C13,'Work Records'!$A$4:$B$103,2,FALSE),""))</f>
        <v/>
      </c>
      <c r="E13" s="27">
        <f>IF(A13="","",IFERROR(VLOOKUP(C13,'Work Records'!$A$4:$C$103,3,FALSE),""))</f>
        <v/>
      </c>
      <c r="F13" s="16" t="inlineStr">
        <is>
          <t>Other</t>
        </is>
      </c>
      <c r="G13" s="21" t="n">
        <v>100</v>
      </c>
      <c r="H13" s="16" t="inlineStr">
        <is>
          <t>Void</t>
        </is>
      </c>
      <c r="I13" s="18" t="inlineStr">
        <is>
          <t>VOID-F010</t>
        </is>
      </c>
      <c r="J13" s="27">
        <f>IF(A13="","",IF(C13="","Add work ID",IF(D13="","Check work ID",IF(B13="","Add payment date",IF(G13="","Add amount",IF(G13&lt;=0,"Check amount",IF(H13="","Add payment status",IF(AND(H13="Posted",B13&lt;&gt;"",IFERROR(VLOOKUP(C13,'Work Records'!$A$4:$R$103,18,FALSE),"")&lt;&gt;"",B13&lt;IFERROR(VLOOKUP(C13,'Work Records'!$A$4:$R$103,18,FALSE),"")),"Check date vs. invoice",""))))))))</f>
        <v/>
      </c>
    </row>
    <row r="14">
      <c r="A14" s="16" t="n"/>
      <c r="B14" s="19" t="n"/>
      <c r="C14" s="16" t="n"/>
      <c r="D14" s="32">
        <f>IF(A14="","",IFERROR(VLOOKUP(C14,'Work Records'!$A$4:$B$103,2,FALSE),""))</f>
        <v/>
      </c>
      <c r="E14" s="17">
        <f>IF(A14="","",IFERROR(VLOOKUP(C14,'Work Records'!$A$4:$C$103,3,FALSE),""))</f>
        <v/>
      </c>
      <c r="F14" s="16" t="n"/>
      <c r="G14" s="21" t="n"/>
      <c r="H14" s="16" t="n"/>
      <c r="I14" s="18" t="n"/>
      <c r="J14" s="17">
        <f>IF(A14="","",IF(C14="","Add work ID",IF(D14="","Check work ID",IF(B14="","Add payment date",IF(G14="","Add amount",IF(G14&lt;=0,"Check amount",IF(H14="","Add payment status",IF(AND(H14="Posted",B14&lt;&gt;"",IFERROR(VLOOKUP(C14,'Work Records'!$A$4:$R$103,18,FALSE),"")&lt;&gt;"",B14&lt;IFERROR(VLOOKUP(C14,'Work Records'!$A$4:$R$103,18,FALSE),"")),"Check date vs. invoice",""))))))))</f>
        <v/>
      </c>
    </row>
    <row r="15">
      <c r="A15" s="16" t="n"/>
      <c r="B15" s="19" t="n"/>
      <c r="C15" s="16" t="n"/>
      <c r="D15" s="33">
        <f>IF(A15="","",IFERROR(VLOOKUP(C15,'Work Records'!$A$4:$B$103,2,FALSE),""))</f>
        <v/>
      </c>
      <c r="E15" s="27">
        <f>IF(A15="","",IFERROR(VLOOKUP(C15,'Work Records'!$A$4:$C$103,3,FALSE),""))</f>
        <v/>
      </c>
      <c r="F15" s="16" t="n"/>
      <c r="G15" s="21" t="n"/>
      <c r="H15" s="16" t="n"/>
      <c r="I15" s="18" t="n"/>
      <c r="J15" s="27">
        <f>IF(A15="","",IF(C15="","Add work ID",IF(D15="","Check work ID",IF(B15="","Add payment date",IF(G15="","Add amount",IF(G15&lt;=0,"Check amount",IF(H15="","Add payment status",IF(AND(H15="Posted",B15&lt;&gt;"",IFERROR(VLOOKUP(C15,'Work Records'!$A$4:$R$103,18,FALSE),"")&lt;&gt;"",B15&lt;IFERROR(VLOOKUP(C15,'Work Records'!$A$4:$R$103,18,FALSE),"")),"Check date vs. invoice",""))))))))</f>
        <v/>
      </c>
    </row>
    <row r="16">
      <c r="A16" s="16" t="n"/>
      <c r="B16" s="19" t="n"/>
      <c r="C16" s="16" t="n"/>
      <c r="D16" s="32">
        <f>IF(A16="","",IFERROR(VLOOKUP(C16,'Work Records'!$A$4:$B$103,2,FALSE),""))</f>
        <v/>
      </c>
      <c r="E16" s="17">
        <f>IF(A16="","",IFERROR(VLOOKUP(C16,'Work Records'!$A$4:$C$103,3,FALSE),""))</f>
        <v/>
      </c>
      <c r="F16" s="16" t="n"/>
      <c r="G16" s="21" t="n"/>
      <c r="H16" s="16" t="n"/>
      <c r="I16" s="18" t="n"/>
      <c r="J16" s="17">
        <f>IF(A16="","",IF(C16="","Add work ID",IF(D16="","Check work ID",IF(B16="","Add payment date",IF(G16="","Add amount",IF(G16&lt;=0,"Check amount",IF(H16="","Add payment status",IF(AND(H16="Posted",B16&lt;&gt;"",IFERROR(VLOOKUP(C16,'Work Records'!$A$4:$R$103,18,FALSE),"")&lt;&gt;"",B16&lt;IFERROR(VLOOKUP(C16,'Work Records'!$A$4:$R$103,18,FALSE),"")),"Check date vs. invoice",""))))))))</f>
        <v/>
      </c>
    </row>
    <row r="17">
      <c r="A17" s="16" t="n"/>
      <c r="B17" s="19" t="n"/>
      <c r="C17" s="16" t="n"/>
      <c r="D17" s="33">
        <f>IF(A17="","",IFERROR(VLOOKUP(C17,'Work Records'!$A$4:$B$103,2,FALSE),""))</f>
        <v/>
      </c>
      <c r="E17" s="27">
        <f>IF(A17="","",IFERROR(VLOOKUP(C17,'Work Records'!$A$4:$C$103,3,FALSE),""))</f>
        <v/>
      </c>
      <c r="F17" s="16" t="n"/>
      <c r="G17" s="21" t="n"/>
      <c r="H17" s="16" t="n"/>
      <c r="I17" s="18" t="n"/>
      <c r="J17" s="27">
        <f>IF(A17="","",IF(C17="","Add work ID",IF(D17="","Check work ID",IF(B17="","Add payment date",IF(G17="","Add amount",IF(G17&lt;=0,"Check amount",IF(H17="","Add payment status",IF(AND(H17="Posted",B17&lt;&gt;"",IFERROR(VLOOKUP(C17,'Work Records'!$A$4:$R$103,18,FALSE),"")&lt;&gt;"",B17&lt;IFERROR(VLOOKUP(C17,'Work Records'!$A$4:$R$103,18,FALSE),"")),"Check date vs. invoice",""))))))))</f>
        <v/>
      </c>
    </row>
    <row r="18">
      <c r="A18" s="16" t="n"/>
      <c r="B18" s="19" t="n"/>
      <c r="C18" s="16" t="n"/>
      <c r="D18" s="32">
        <f>IF(A18="","",IFERROR(VLOOKUP(C18,'Work Records'!$A$4:$B$103,2,FALSE),""))</f>
        <v/>
      </c>
      <c r="E18" s="17">
        <f>IF(A18="","",IFERROR(VLOOKUP(C18,'Work Records'!$A$4:$C$103,3,FALSE),""))</f>
        <v/>
      </c>
      <c r="F18" s="16" t="n"/>
      <c r="G18" s="21" t="n"/>
      <c r="H18" s="16" t="n"/>
      <c r="I18" s="18" t="n"/>
      <c r="J18" s="17">
        <f>IF(A18="","",IF(C18="","Add work ID",IF(D18="","Check work ID",IF(B18="","Add payment date",IF(G18="","Add amount",IF(G18&lt;=0,"Check amount",IF(H18="","Add payment status",IF(AND(H18="Posted",B18&lt;&gt;"",IFERROR(VLOOKUP(C18,'Work Records'!$A$4:$R$103,18,FALSE),"")&lt;&gt;"",B18&lt;IFERROR(VLOOKUP(C18,'Work Records'!$A$4:$R$103,18,FALSE),"")),"Check date vs. invoice",""))))))))</f>
        <v/>
      </c>
    </row>
    <row r="19">
      <c r="A19" s="16" t="n"/>
      <c r="B19" s="19" t="n"/>
      <c r="C19" s="16" t="n"/>
      <c r="D19" s="33">
        <f>IF(A19="","",IFERROR(VLOOKUP(C19,'Work Records'!$A$4:$B$103,2,FALSE),""))</f>
        <v/>
      </c>
      <c r="E19" s="27">
        <f>IF(A19="","",IFERROR(VLOOKUP(C19,'Work Records'!$A$4:$C$103,3,FALSE),""))</f>
        <v/>
      </c>
      <c r="F19" s="16" t="n"/>
      <c r="G19" s="21" t="n"/>
      <c r="H19" s="16" t="n"/>
      <c r="I19" s="18" t="n"/>
      <c r="J19" s="27">
        <f>IF(A19="","",IF(C19="","Add work ID",IF(D19="","Check work ID",IF(B19="","Add payment date",IF(G19="","Add amount",IF(G19&lt;=0,"Check amount",IF(H19="","Add payment status",IF(AND(H19="Posted",B19&lt;&gt;"",IFERROR(VLOOKUP(C19,'Work Records'!$A$4:$R$103,18,FALSE),"")&lt;&gt;"",B19&lt;IFERROR(VLOOKUP(C19,'Work Records'!$A$4:$R$103,18,FALSE),"")),"Check date vs. invoice",""))))))))</f>
        <v/>
      </c>
    </row>
    <row r="20">
      <c r="A20" s="16" t="n"/>
      <c r="B20" s="19" t="n"/>
      <c r="C20" s="16" t="n"/>
      <c r="D20" s="32">
        <f>IF(A20="","",IFERROR(VLOOKUP(C20,'Work Records'!$A$4:$B$103,2,FALSE),""))</f>
        <v/>
      </c>
      <c r="E20" s="17">
        <f>IF(A20="","",IFERROR(VLOOKUP(C20,'Work Records'!$A$4:$C$103,3,FALSE),""))</f>
        <v/>
      </c>
      <c r="F20" s="16" t="n"/>
      <c r="G20" s="21" t="n"/>
      <c r="H20" s="16" t="n"/>
      <c r="I20" s="18" t="n"/>
      <c r="J20" s="17">
        <f>IF(A20="","",IF(C20="","Add work ID",IF(D20="","Check work ID",IF(B20="","Add payment date",IF(G20="","Add amount",IF(G20&lt;=0,"Check amount",IF(H20="","Add payment status",IF(AND(H20="Posted",B20&lt;&gt;"",IFERROR(VLOOKUP(C20,'Work Records'!$A$4:$R$103,18,FALSE),"")&lt;&gt;"",B20&lt;IFERROR(VLOOKUP(C20,'Work Records'!$A$4:$R$103,18,FALSE),"")),"Check date vs. invoice",""))))))))</f>
        <v/>
      </c>
    </row>
    <row r="21">
      <c r="A21" s="16" t="n"/>
      <c r="B21" s="19" t="n"/>
      <c r="C21" s="16" t="n"/>
      <c r="D21" s="33">
        <f>IF(A21="","",IFERROR(VLOOKUP(C21,'Work Records'!$A$4:$B$103,2,FALSE),""))</f>
        <v/>
      </c>
      <c r="E21" s="27">
        <f>IF(A21="","",IFERROR(VLOOKUP(C21,'Work Records'!$A$4:$C$103,3,FALSE),""))</f>
        <v/>
      </c>
      <c r="F21" s="16" t="n"/>
      <c r="G21" s="21" t="n"/>
      <c r="H21" s="16" t="n"/>
      <c r="I21" s="18" t="n"/>
      <c r="J21" s="27">
        <f>IF(A21="","",IF(C21="","Add work ID",IF(D21="","Check work ID",IF(B21="","Add payment date",IF(G21="","Add amount",IF(G21&lt;=0,"Check amount",IF(H21="","Add payment status",IF(AND(H21="Posted",B21&lt;&gt;"",IFERROR(VLOOKUP(C21,'Work Records'!$A$4:$R$103,18,FALSE),"")&lt;&gt;"",B21&lt;IFERROR(VLOOKUP(C21,'Work Records'!$A$4:$R$103,18,FALSE),"")),"Check date vs. invoice",""))))))))</f>
        <v/>
      </c>
    </row>
    <row r="22">
      <c r="A22" s="16" t="n"/>
      <c r="B22" s="19" t="n"/>
      <c r="C22" s="16" t="n"/>
      <c r="D22" s="32">
        <f>IF(A22="","",IFERROR(VLOOKUP(C22,'Work Records'!$A$4:$B$103,2,FALSE),""))</f>
        <v/>
      </c>
      <c r="E22" s="17">
        <f>IF(A22="","",IFERROR(VLOOKUP(C22,'Work Records'!$A$4:$C$103,3,FALSE),""))</f>
        <v/>
      </c>
      <c r="F22" s="16" t="n"/>
      <c r="G22" s="21" t="n"/>
      <c r="H22" s="16" t="n"/>
      <c r="I22" s="18" t="n"/>
      <c r="J22" s="17">
        <f>IF(A22="","",IF(C22="","Add work ID",IF(D22="","Check work ID",IF(B22="","Add payment date",IF(G22="","Add amount",IF(G22&lt;=0,"Check amount",IF(H22="","Add payment status",IF(AND(H22="Posted",B22&lt;&gt;"",IFERROR(VLOOKUP(C22,'Work Records'!$A$4:$R$103,18,FALSE),"")&lt;&gt;"",B22&lt;IFERROR(VLOOKUP(C22,'Work Records'!$A$4:$R$103,18,FALSE),"")),"Check date vs. invoice",""))))))))</f>
        <v/>
      </c>
    </row>
    <row r="23">
      <c r="A23" s="16" t="n"/>
      <c r="B23" s="19" t="n"/>
      <c r="C23" s="16" t="n"/>
      <c r="D23" s="33">
        <f>IF(A23="","",IFERROR(VLOOKUP(C23,'Work Records'!$A$4:$B$103,2,FALSE),""))</f>
        <v/>
      </c>
      <c r="E23" s="27">
        <f>IF(A23="","",IFERROR(VLOOKUP(C23,'Work Records'!$A$4:$C$103,3,FALSE),""))</f>
        <v/>
      </c>
      <c r="F23" s="16" t="n"/>
      <c r="G23" s="21" t="n"/>
      <c r="H23" s="16" t="n"/>
      <c r="I23" s="18" t="n"/>
      <c r="J23" s="27">
        <f>IF(A23="","",IF(C23="","Add work ID",IF(D23="","Check work ID",IF(B23="","Add payment date",IF(G23="","Add amount",IF(G23&lt;=0,"Check amount",IF(H23="","Add payment status",IF(AND(H23="Posted",B23&lt;&gt;"",IFERROR(VLOOKUP(C23,'Work Records'!$A$4:$R$103,18,FALSE),"")&lt;&gt;"",B23&lt;IFERROR(VLOOKUP(C23,'Work Records'!$A$4:$R$103,18,FALSE),"")),"Check date vs. invoice",""))))))))</f>
        <v/>
      </c>
    </row>
    <row r="24">
      <c r="A24" s="16" t="n"/>
      <c r="B24" s="19" t="n"/>
      <c r="C24" s="16" t="n"/>
      <c r="D24" s="32">
        <f>IF(A24="","",IFERROR(VLOOKUP(C24,'Work Records'!$A$4:$B$103,2,FALSE),""))</f>
        <v/>
      </c>
      <c r="E24" s="17">
        <f>IF(A24="","",IFERROR(VLOOKUP(C24,'Work Records'!$A$4:$C$103,3,FALSE),""))</f>
        <v/>
      </c>
      <c r="F24" s="16" t="n"/>
      <c r="G24" s="21" t="n"/>
      <c r="H24" s="16" t="n"/>
      <c r="I24" s="18" t="n"/>
      <c r="J24" s="17">
        <f>IF(A24="","",IF(C24="","Add work ID",IF(D24="","Check work ID",IF(B24="","Add payment date",IF(G24="","Add amount",IF(G24&lt;=0,"Check amount",IF(H24="","Add payment status",IF(AND(H24="Posted",B24&lt;&gt;"",IFERROR(VLOOKUP(C24,'Work Records'!$A$4:$R$103,18,FALSE),"")&lt;&gt;"",B24&lt;IFERROR(VLOOKUP(C24,'Work Records'!$A$4:$R$103,18,FALSE),"")),"Check date vs. invoice",""))))))))</f>
        <v/>
      </c>
    </row>
    <row r="25">
      <c r="A25" s="16" t="n"/>
      <c r="B25" s="19" t="n"/>
      <c r="C25" s="16" t="n"/>
      <c r="D25" s="33">
        <f>IF(A25="","",IFERROR(VLOOKUP(C25,'Work Records'!$A$4:$B$103,2,FALSE),""))</f>
        <v/>
      </c>
      <c r="E25" s="27">
        <f>IF(A25="","",IFERROR(VLOOKUP(C25,'Work Records'!$A$4:$C$103,3,FALSE),""))</f>
        <v/>
      </c>
      <c r="F25" s="16" t="n"/>
      <c r="G25" s="21" t="n"/>
      <c r="H25" s="16" t="n"/>
      <c r="I25" s="18" t="n"/>
      <c r="J25" s="27">
        <f>IF(A25="","",IF(C25="","Add work ID",IF(D25="","Check work ID",IF(B25="","Add payment date",IF(G25="","Add amount",IF(G25&lt;=0,"Check amount",IF(H25="","Add payment status",IF(AND(H25="Posted",B25&lt;&gt;"",IFERROR(VLOOKUP(C25,'Work Records'!$A$4:$R$103,18,FALSE),"")&lt;&gt;"",B25&lt;IFERROR(VLOOKUP(C25,'Work Records'!$A$4:$R$103,18,FALSE),"")),"Check date vs. invoice",""))))))))</f>
        <v/>
      </c>
    </row>
    <row r="26">
      <c r="A26" s="16" t="n"/>
      <c r="B26" s="19" t="n"/>
      <c r="C26" s="16" t="n"/>
      <c r="D26" s="32">
        <f>IF(A26="","",IFERROR(VLOOKUP(C26,'Work Records'!$A$4:$B$103,2,FALSE),""))</f>
        <v/>
      </c>
      <c r="E26" s="17">
        <f>IF(A26="","",IFERROR(VLOOKUP(C26,'Work Records'!$A$4:$C$103,3,FALSE),""))</f>
        <v/>
      </c>
      <c r="F26" s="16" t="n"/>
      <c r="G26" s="21" t="n"/>
      <c r="H26" s="16" t="n"/>
      <c r="I26" s="18" t="n"/>
      <c r="J26" s="17">
        <f>IF(A26="","",IF(C26="","Add work ID",IF(D26="","Check work ID",IF(B26="","Add payment date",IF(G26="","Add amount",IF(G26&lt;=0,"Check amount",IF(H26="","Add payment status",IF(AND(H26="Posted",B26&lt;&gt;"",IFERROR(VLOOKUP(C26,'Work Records'!$A$4:$R$103,18,FALSE),"")&lt;&gt;"",B26&lt;IFERROR(VLOOKUP(C26,'Work Records'!$A$4:$R$103,18,FALSE),"")),"Check date vs. invoice",""))))))))</f>
        <v/>
      </c>
    </row>
    <row r="27">
      <c r="A27" s="16" t="n"/>
      <c r="B27" s="19" t="n"/>
      <c r="C27" s="16" t="n"/>
      <c r="D27" s="33">
        <f>IF(A27="","",IFERROR(VLOOKUP(C27,'Work Records'!$A$4:$B$103,2,FALSE),""))</f>
        <v/>
      </c>
      <c r="E27" s="27">
        <f>IF(A27="","",IFERROR(VLOOKUP(C27,'Work Records'!$A$4:$C$103,3,FALSE),""))</f>
        <v/>
      </c>
      <c r="F27" s="16" t="n"/>
      <c r="G27" s="21" t="n"/>
      <c r="H27" s="16" t="n"/>
      <c r="I27" s="18" t="n"/>
      <c r="J27" s="27">
        <f>IF(A27="","",IF(C27="","Add work ID",IF(D27="","Check work ID",IF(B27="","Add payment date",IF(G27="","Add amount",IF(G27&lt;=0,"Check amount",IF(H27="","Add payment status",IF(AND(H27="Posted",B27&lt;&gt;"",IFERROR(VLOOKUP(C27,'Work Records'!$A$4:$R$103,18,FALSE),"")&lt;&gt;"",B27&lt;IFERROR(VLOOKUP(C27,'Work Records'!$A$4:$R$103,18,FALSE),"")),"Check date vs. invoice",""))))))))</f>
        <v/>
      </c>
    </row>
    <row r="28">
      <c r="A28" s="16" t="n"/>
      <c r="B28" s="19" t="n"/>
      <c r="C28" s="16" t="n"/>
      <c r="D28" s="32">
        <f>IF(A28="","",IFERROR(VLOOKUP(C28,'Work Records'!$A$4:$B$103,2,FALSE),""))</f>
        <v/>
      </c>
      <c r="E28" s="17">
        <f>IF(A28="","",IFERROR(VLOOKUP(C28,'Work Records'!$A$4:$C$103,3,FALSE),""))</f>
        <v/>
      </c>
      <c r="F28" s="16" t="n"/>
      <c r="G28" s="21" t="n"/>
      <c r="H28" s="16" t="n"/>
      <c r="I28" s="18" t="n"/>
      <c r="J28" s="17">
        <f>IF(A28="","",IF(C28="","Add work ID",IF(D28="","Check work ID",IF(B28="","Add payment date",IF(G28="","Add amount",IF(G28&lt;=0,"Check amount",IF(H28="","Add payment status",IF(AND(H28="Posted",B28&lt;&gt;"",IFERROR(VLOOKUP(C28,'Work Records'!$A$4:$R$103,18,FALSE),"")&lt;&gt;"",B28&lt;IFERROR(VLOOKUP(C28,'Work Records'!$A$4:$R$103,18,FALSE),"")),"Check date vs. invoice",""))))))))</f>
        <v/>
      </c>
    </row>
    <row r="29">
      <c r="A29" s="16" t="n"/>
      <c r="B29" s="19" t="n"/>
      <c r="C29" s="16" t="n"/>
      <c r="D29" s="33">
        <f>IF(A29="","",IFERROR(VLOOKUP(C29,'Work Records'!$A$4:$B$103,2,FALSE),""))</f>
        <v/>
      </c>
      <c r="E29" s="27">
        <f>IF(A29="","",IFERROR(VLOOKUP(C29,'Work Records'!$A$4:$C$103,3,FALSE),""))</f>
        <v/>
      </c>
      <c r="F29" s="16" t="n"/>
      <c r="G29" s="21" t="n"/>
      <c r="H29" s="16" t="n"/>
      <c r="I29" s="18" t="n"/>
      <c r="J29" s="27">
        <f>IF(A29="","",IF(C29="","Add work ID",IF(D29="","Check work ID",IF(B29="","Add payment date",IF(G29="","Add amount",IF(G29&lt;=0,"Check amount",IF(H29="","Add payment status",IF(AND(H29="Posted",B29&lt;&gt;"",IFERROR(VLOOKUP(C29,'Work Records'!$A$4:$R$103,18,FALSE),"")&lt;&gt;"",B29&lt;IFERROR(VLOOKUP(C29,'Work Records'!$A$4:$R$103,18,FALSE),"")),"Check date vs. invoice",""))))))))</f>
        <v/>
      </c>
    </row>
    <row r="30">
      <c r="A30" s="16" t="n"/>
      <c r="B30" s="19" t="n"/>
      <c r="C30" s="16" t="n"/>
      <c r="D30" s="32">
        <f>IF(A30="","",IFERROR(VLOOKUP(C30,'Work Records'!$A$4:$B$103,2,FALSE),""))</f>
        <v/>
      </c>
      <c r="E30" s="17">
        <f>IF(A30="","",IFERROR(VLOOKUP(C30,'Work Records'!$A$4:$C$103,3,FALSE),""))</f>
        <v/>
      </c>
      <c r="F30" s="16" t="n"/>
      <c r="G30" s="21" t="n"/>
      <c r="H30" s="16" t="n"/>
      <c r="I30" s="18" t="n"/>
      <c r="J30" s="17">
        <f>IF(A30="","",IF(C30="","Add work ID",IF(D30="","Check work ID",IF(B30="","Add payment date",IF(G30="","Add amount",IF(G30&lt;=0,"Check amount",IF(H30="","Add payment status",IF(AND(H30="Posted",B30&lt;&gt;"",IFERROR(VLOOKUP(C30,'Work Records'!$A$4:$R$103,18,FALSE),"")&lt;&gt;"",B30&lt;IFERROR(VLOOKUP(C30,'Work Records'!$A$4:$R$103,18,FALSE),"")),"Check date vs. invoice",""))))))))</f>
        <v/>
      </c>
    </row>
    <row r="31">
      <c r="A31" s="16" t="n"/>
      <c r="B31" s="19" t="n"/>
      <c r="C31" s="16" t="n"/>
      <c r="D31" s="33">
        <f>IF(A31="","",IFERROR(VLOOKUP(C31,'Work Records'!$A$4:$B$103,2,FALSE),""))</f>
        <v/>
      </c>
      <c r="E31" s="27">
        <f>IF(A31="","",IFERROR(VLOOKUP(C31,'Work Records'!$A$4:$C$103,3,FALSE),""))</f>
        <v/>
      </c>
      <c r="F31" s="16" t="n"/>
      <c r="G31" s="21" t="n"/>
      <c r="H31" s="16" t="n"/>
      <c r="I31" s="18" t="n"/>
      <c r="J31" s="27">
        <f>IF(A31="","",IF(C31="","Add work ID",IF(D31="","Check work ID",IF(B31="","Add payment date",IF(G31="","Add amount",IF(G31&lt;=0,"Check amount",IF(H31="","Add payment status",IF(AND(H31="Posted",B31&lt;&gt;"",IFERROR(VLOOKUP(C31,'Work Records'!$A$4:$R$103,18,FALSE),"")&lt;&gt;"",B31&lt;IFERROR(VLOOKUP(C31,'Work Records'!$A$4:$R$103,18,FALSE),"")),"Check date vs. invoice",""))))))))</f>
        <v/>
      </c>
    </row>
    <row r="32">
      <c r="A32" s="16" t="n"/>
      <c r="B32" s="19" t="n"/>
      <c r="C32" s="16" t="n"/>
      <c r="D32" s="32">
        <f>IF(A32="","",IFERROR(VLOOKUP(C32,'Work Records'!$A$4:$B$103,2,FALSE),""))</f>
        <v/>
      </c>
      <c r="E32" s="17">
        <f>IF(A32="","",IFERROR(VLOOKUP(C32,'Work Records'!$A$4:$C$103,3,FALSE),""))</f>
        <v/>
      </c>
      <c r="F32" s="16" t="n"/>
      <c r="G32" s="21" t="n"/>
      <c r="H32" s="16" t="n"/>
      <c r="I32" s="18" t="n"/>
      <c r="J32" s="17">
        <f>IF(A32="","",IF(C32="","Add work ID",IF(D32="","Check work ID",IF(B32="","Add payment date",IF(G32="","Add amount",IF(G32&lt;=0,"Check amount",IF(H32="","Add payment status",IF(AND(H32="Posted",B32&lt;&gt;"",IFERROR(VLOOKUP(C32,'Work Records'!$A$4:$R$103,18,FALSE),"")&lt;&gt;"",B32&lt;IFERROR(VLOOKUP(C32,'Work Records'!$A$4:$R$103,18,FALSE),"")),"Check date vs. invoice",""))))))))</f>
        <v/>
      </c>
    </row>
    <row r="33">
      <c r="A33" s="16" t="n"/>
      <c r="B33" s="19" t="n"/>
      <c r="C33" s="16" t="n"/>
      <c r="D33" s="33">
        <f>IF(A33="","",IFERROR(VLOOKUP(C33,'Work Records'!$A$4:$B$103,2,FALSE),""))</f>
        <v/>
      </c>
      <c r="E33" s="27">
        <f>IF(A33="","",IFERROR(VLOOKUP(C33,'Work Records'!$A$4:$C$103,3,FALSE),""))</f>
        <v/>
      </c>
      <c r="F33" s="16" t="n"/>
      <c r="G33" s="21" t="n"/>
      <c r="H33" s="16" t="n"/>
      <c r="I33" s="18" t="n"/>
      <c r="J33" s="27">
        <f>IF(A33="","",IF(C33="","Add work ID",IF(D33="","Check work ID",IF(B33="","Add payment date",IF(G33="","Add amount",IF(G33&lt;=0,"Check amount",IF(H33="","Add payment status",IF(AND(H33="Posted",B33&lt;&gt;"",IFERROR(VLOOKUP(C33,'Work Records'!$A$4:$R$103,18,FALSE),"")&lt;&gt;"",B33&lt;IFERROR(VLOOKUP(C33,'Work Records'!$A$4:$R$103,18,FALSE),"")),"Check date vs. invoice",""))))))))</f>
        <v/>
      </c>
    </row>
    <row r="34">
      <c r="A34" s="16" t="n"/>
      <c r="B34" s="19" t="n"/>
      <c r="C34" s="16" t="n"/>
      <c r="D34" s="32">
        <f>IF(A34="","",IFERROR(VLOOKUP(C34,'Work Records'!$A$4:$B$103,2,FALSE),""))</f>
        <v/>
      </c>
      <c r="E34" s="17">
        <f>IF(A34="","",IFERROR(VLOOKUP(C34,'Work Records'!$A$4:$C$103,3,FALSE),""))</f>
        <v/>
      </c>
      <c r="F34" s="16" t="n"/>
      <c r="G34" s="21" t="n"/>
      <c r="H34" s="16" t="n"/>
      <c r="I34" s="18" t="n"/>
      <c r="J34" s="17">
        <f>IF(A34="","",IF(C34="","Add work ID",IF(D34="","Check work ID",IF(B34="","Add payment date",IF(G34="","Add amount",IF(G34&lt;=0,"Check amount",IF(H34="","Add payment status",IF(AND(H34="Posted",B34&lt;&gt;"",IFERROR(VLOOKUP(C34,'Work Records'!$A$4:$R$103,18,FALSE),"")&lt;&gt;"",B34&lt;IFERROR(VLOOKUP(C34,'Work Records'!$A$4:$R$103,18,FALSE),"")),"Check date vs. invoice",""))))))))</f>
        <v/>
      </c>
    </row>
    <row r="35">
      <c r="A35" s="16" t="n"/>
      <c r="B35" s="19" t="n"/>
      <c r="C35" s="16" t="n"/>
      <c r="D35" s="33">
        <f>IF(A35="","",IFERROR(VLOOKUP(C35,'Work Records'!$A$4:$B$103,2,FALSE),""))</f>
        <v/>
      </c>
      <c r="E35" s="27">
        <f>IF(A35="","",IFERROR(VLOOKUP(C35,'Work Records'!$A$4:$C$103,3,FALSE),""))</f>
        <v/>
      </c>
      <c r="F35" s="16" t="n"/>
      <c r="G35" s="21" t="n"/>
      <c r="H35" s="16" t="n"/>
      <c r="I35" s="18" t="n"/>
      <c r="J35" s="27">
        <f>IF(A35="","",IF(C35="","Add work ID",IF(D35="","Check work ID",IF(B35="","Add payment date",IF(G35="","Add amount",IF(G35&lt;=0,"Check amount",IF(H35="","Add payment status",IF(AND(H35="Posted",B35&lt;&gt;"",IFERROR(VLOOKUP(C35,'Work Records'!$A$4:$R$103,18,FALSE),"")&lt;&gt;"",B35&lt;IFERROR(VLOOKUP(C35,'Work Records'!$A$4:$R$103,18,FALSE),"")),"Check date vs. invoice",""))))))))</f>
        <v/>
      </c>
    </row>
    <row r="36">
      <c r="A36" s="16" t="n"/>
      <c r="B36" s="19" t="n"/>
      <c r="C36" s="16" t="n"/>
      <c r="D36" s="32">
        <f>IF(A36="","",IFERROR(VLOOKUP(C36,'Work Records'!$A$4:$B$103,2,FALSE),""))</f>
        <v/>
      </c>
      <c r="E36" s="17">
        <f>IF(A36="","",IFERROR(VLOOKUP(C36,'Work Records'!$A$4:$C$103,3,FALSE),""))</f>
        <v/>
      </c>
      <c r="F36" s="16" t="n"/>
      <c r="G36" s="21" t="n"/>
      <c r="H36" s="16" t="n"/>
      <c r="I36" s="18" t="n"/>
      <c r="J36" s="17">
        <f>IF(A36="","",IF(C36="","Add work ID",IF(D36="","Check work ID",IF(B36="","Add payment date",IF(G36="","Add amount",IF(G36&lt;=0,"Check amount",IF(H36="","Add payment status",IF(AND(H36="Posted",B36&lt;&gt;"",IFERROR(VLOOKUP(C36,'Work Records'!$A$4:$R$103,18,FALSE),"")&lt;&gt;"",B36&lt;IFERROR(VLOOKUP(C36,'Work Records'!$A$4:$R$103,18,FALSE),"")),"Check date vs. invoice",""))))))))</f>
        <v/>
      </c>
    </row>
    <row r="37">
      <c r="A37" s="16" t="n"/>
      <c r="B37" s="19" t="n"/>
      <c r="C37" s="16" t="n"/>
      <c r="D37" s="33">
        <f>IF(A37="","",IFERROR(VLOOKUP(C37,'Work Records'!$A$4:$B$103,2,FALSE),""))</f>
        <v/>
      </c>
      <c r="E37" s="27">
        <f>IF(A37="","",IFERROR(VLOOKUP(C37,'Work Records'!$A$4:$C$103,3,FALSE),""))</f>
        <v/>
      </c>
      <c r="F37" s="16" t="n"/>
      <c r="G37" s="21" t="n"/>
      <c r="H37" s="16" t="n"/>
      <c r="I37" s="18" t="n"/>
      <c r="J37" s="27">
        <f>IF(A37="","",IF(C37="","Add work ID",IF(D37="","Check work ID",IF(B37="","Add payment date",IF(G37="","Add amount",IF(G37&lt;=0,"Check amount",IF(H37="","Add payment status",IF(AND(H37="Posted",B37&lt;&gt;"",IFERROR(VLOOKUP(C37,'Work Records'!$A$4:$R$103,18,FALSE),"")&lt;&gt;"",B37&lt;IFERROR(VLOOKUP(C37,'Work Records'!$A$4:$R$103,18,FALSE),"")),"Check date vs. invoice",""))))))))</f>
        <v/>
      </c>
    </row>
    <row r="38">
      <c r="A38" s="16" t="n"/>
      <c r="B38" s="19" t="n"/>
      <c r="C38" s="16" t="n"/>
      <c r="D38" s="32">
        <f>IF(A38="","",IFERROR(VLOOKUP(C38,'Work Records'!$A$4:$B$103,2,FALSE),""))</f>
        <v/>
      </c>
      <c r="E38" s="17">
        <f>IF(A38="","",IFERROR(VLOOKUP(C38,'Work Records'!$A$4:$C$103,3,FALSE),""))</f>
        <v/>
      </c>
      <c r="F38" s="16" t="n"/>
      <c r="G38" s="21" t="n"/>
      <c r="H38" s="16" t="n"/>
      <c r="I38" s="18" t="n"/>
      <c r="J38" s="17">
        <f>IF(A38="","",IF(C38="","Add work ID",IF(D38="","Check work ID",IF(B38="","Add payment date",IF(G38="","Add amount",IF(G38&lt;=0,"Check amount",IF(H38="","Add payment status",IF(AND(H38="Posted",B38&lt;&gt;"",IFERROR(VLOOKUP(C38,'Work Records'!$A$4:$R$103,18,FALSE),"")&lt;&gt;"",B38&lt;IFERROR(VLOOKUP(C38,'Work Records'!$A$4:$R$103,18,FALSE),"")),"Check date vs. invoice",""))))))))</f>
        <v/>
      </c>
    </row>
    <row r="39">
      <c r="A39" s="16" t="n"/>
      <c r="B39" s="19" t="n"/>
      <c r="C39" s="16" t="n"/>
      <c r="D39" s="33">
        <f>IF(A39="","",IFERROR(VLOOKUP(C39,'Work Records'!$A$4:$B$103,2,FALSE),""))</f>
        <v/>
      </c>
      <c r="E39" s="27">
        <f>IF(A39="","",IFERROR(VLOOKUP(C39,'Work Records'!$A$4:$C$103,3,FALSE),""))</f>
        <v/>
      </c>
      <c r="F39" s="16" t="n"/>
      <c r="G39" s="21" t="n"/>
      <c r="H39" s="16" t="n"/>
      <c r="I39" s="18" t="n"/>
      <c r="J39" s="27">
        <f>IF(A39="","",IF(C39="","Add work ID",IF(D39="","Check work ID",IF(B39="","Add payment date",IF(G39="","Add amount",IF(G39&lt;=0,"Check amount",IF(H39="","Add payment status",IF(AND(H39="Posted",B39&lt;&gt;"",IFERROR(VLOOKUP(C39,'Work Records'!$A$4:$R$103,18,FALSE),"")&lt;&gt;"",B39&lt;IFERROR(VLOOKUP(C39,'Work Records'!$A$4:$R$103,18,FALSE),"")),"Check date vs. invoice",""))))))))</f>
        <v/>
      </c>
    </row>
    <row r="40">
      <c r="A40" s="16" t="n"/>
      <c r="B40" s="19" t="n"/>
      <c r="C40" s="16" t="n"/>
      <c r="D40" s="32">
        <f>IF(A40="","",IFERROR(VLOOKUP(C40,'Work Records'!$A$4:$B$103,2,FALSE),""))</f>
        <v/>
      </c>
      <c r="E40" s="17">
        <f>IF(A40="","",IFERROR(VLOOKUP(C40,'Work Records'!$A$4:$C$103,3,FALSE),""))</f>
        <v/>
      </c>
      <c r="F40" s="16" t="n"/>
      <c r="G40" s="21" t="n"/>
      <c r="H40" s="16" t="n"/>
      <c r="I40" s="18" t="n"/>
      <c r="J40" s="17">
        <f>IF(A40="","",IF(C40="","Add work ID",IF(D40="","Check work ID",IF(B40="","Add payment date",IF(G40="","Add amount",IF(G40&lt;=0,"Check amount",IF(H40="","Add payment status",IF(AND(H40="Posted",B40&lt;&gt;"",IFERROR(VLOOKUP(C40,'Work Records'!$A$4:$R$103,18,FALSE),"")&lt;&gt;"",B40&lt;IFERROR(VLOOKUP(C40,'Work Records'!$A$4:$R$103,18,FALSE),"")),"Check date vs. invoice",""))))))))</f>
        <v/>
      </c>
    </row>
    <row r="41">
      <c r="A41" s="16" t="n"/>
      <c r="B41" s="19" t="n"/>
      <c r="C41" s="16" t="n"/>
      <c r="D41" s="33">
        <f>IF(A41="","",IFERROR(VLOOKUP(C41,'Work Records'!$A$4:$B$103,2,FALSE),""))</f>
        <v/>
      </c>
      <c r="E41" s="27">
        <f>IF(A41="","",IFERROR(VLOOKUP(C41,'Work Records'!$A$4:$C$103,3,FALSE),""))</f>
        <v/>
      </c>
      <c r="F41" s="16" t="n"/>
      <c r="G41" s="21" t="n"/>
      <c r="H41" s="16" t="n"/>
      <c r="I41" s="18" t="n"/>
      <c r="J41" s="27">
        <f>IF(A41="","",IF(C41="","Add work ID",IF(D41="","Check work ID",IF(B41="","Add payment date",IF(G41="","Add amount",IF(G41&lt;=0,"Check amount",IF(H41="","Add payment status",IF(AND(H41="Posted",B41&lt;&gt;"",IFERROR(VLOOKUP(C41,'Work Records'!$A$4:$R$103,18,FALSE),"")&lt;&gt;"",B41&lt;IFERROR(VLOOKUP(C41,'Work Records'!$A$4:$R$103,18,FALSE),"")),"Check date vs. invoice",""))))))))</f>
        <v/>
      </c>
    </row>
    <row r="42">
      <c r="A42" s="16" t="n"/>
      <c r="B42" s="19" t="n"/>
      <c r="C42" s="16" t="n"/>
      <c r="D42" s="32">
        <f>IF(A42="","",IFERROR(VLOOKUP(C42,'Work Records'!$A$4:$B$103,2,FALSE),""))</f>
        <v/>
      </c>
      <c r="E42" s="17">
        <f>IF(A42="","",IFERROR(VLOOKUP(C42,'Work Records'!$A$4:$C$103,3,FALSE),""))</f>
        <v/>
      </c>
      <c r="F42" s="16" t="n"/>
      <c r="G42" s="21" t="n"/>
      <c r="H42" s="16" t="n"/>
      <c r="I42" s="18" t="n"/>
      <c r="J42" s="17">
        <f>IF(A42="","",IF(C42="","Add work ID",IF(D42="","Check work ID",IF(B42="","Add payment date",IF(G42="","Add amount",IF(G42&lt;=0,"Check amount",IF(H42="","Add payment status",IF(AND(H42="Posted",B42&lt;&gt;"",IFERROR(VLOOKUP(C42,'Work Records'!$A$4:$R$103,18,FALSE),"")&lt;&gt;"",B42&lt;IFERROR(VLOOKUP(C42,'Work Records'!$A$4:$R$103,18,FALSE),"")),"Check date vs. invoice",""))))))))</f>
        <v/>
      </c>
    </row>
    <row r="43">
      <c r="A43" s="16" t="n"/>
      <c r="B43" s="19" t="n"/>
      <c r="C43" s="16" t="n"/>
      <c r="D43" s="33">
        <f>IF(A43="","",IFERROR(VLOOKUP(C43,'Work Records'!$A$4:$B$103,2,FALSE),""))</f>
        <v/>
      </c>
      <c r="E43" s="27">
        <f>IF(A43="","",IFERROR(VLOOKUP(C43,'Work Records'!$A$4:$C$103,3,FALSE),""))</f>
        <v/>
      </c>
      <c r="F43" s="16" t="n"/>
      <c r="G43" s="21" t="n"/>
      <c r="H43" s="16" t="n"/>
      <c r="I43" s="18" t="n"/>
      <c r="J43" s="27">
        <f>IF(A43="","",IF(C43="","Add work ID",IF(D43="","Check work ID",IF(B43="","Add payment date",IF(G43="","Add amount",IF(G43&lt;=0,"Check amount",IF(H43="","Add payment status",IF(AND(H43="Posted",B43&lt;&gt;"",IFERROR(VLOOKUP(C43,'Work Records'!$A$4:$R$103,18,FALSE),"")&lt;&gt;"",B43&lt;IFERROR(VLOOKUP(C43,'Work Records'!$A$4:$R$103,18,FALSE),"")),"Check date vs. invoice",""))))))))</f>
        <v/>
      </c>
    </row>
    <row r="44">
      <c r="A44" s="16" t="n"/>
      <c r="B44" s="19" t="n"/>
      <c r="C44" s="16" t="n"/>
      <c r="D44" s="32">
        <f>IF(A44="","",IFERROR(VLOOKUP(C44,'Work Records'!$A$4:$B$103,2,FALSE),""))</f>
        <v/>
      </c>
      <c r="E44" s="17">
        <f>IF(A44="","",IFERROR(VLOOKUP(C44,'Work Records'!$A$4:$C$103,3,FALSE),""))</f>
        <v/>
      </c>
      <c r="F44" s="16" t="n"/>
      <c r="G44" s="21" t="n"/>
      <c r="H44" s="16" t="n"/>
      <c r="I44" s="18" t="n"/>
      <c r="J44" s="17">
        <f>IF(A44="","",IF(C44="","Add work ID",IF(D44="","Check work ID",IF(B44="","Add payment date",IF(G44="","Add amount",IF(G44&lt;=0,"Check amount",IF(H44="","Add payment status",IF(AND(H44="Posted",B44&lt;&gt;"",IFERROR(VLOOKUP(C44,'Work Records'!$A$4:$R$103,18,FALSE),"")&lt;&gt;"",B44&lt;IFERROR(VLOOKUP(C44,'Work Records'!$A$4:$R$103,18,FALSE),"")),"Check date vs. invoice",""))))))))</f>
        <v/>
      </c>
    </row>
    <row r="45">
      <c r="A45" s="16" t="n"/>
      <c r="B45" s="19" t="n"/>
      <c r="C45" s="16" t="n"/>
      <c r="D45" s="33">
        <f>IF(A45="","",IFERROR(VLOOKUP(C45,'Work Records'!$A$4:$B$103,2,FALSE),""))</f>
        <v/>
      </c>
      <c r="E45" s="27">
        <f>IF(A45="","",IFERROR(VLOOKUP(C45,'Work Records'!$A$4:$C$103,3,FALSE),""))</f>
        <v/>
      </c>
      <c r="F45" s="16" t="n"/>
      <c r="G45" s="21" t="n"/>
      <c r="H45" s="16" t="n"/>
      <c r="I45" s="18" t="n"/>
      <c r="J45" s="27">
        <f>IF(A45="","",IF(C45="","Add work ID",IF(D45="","Check work ID",IF(B45="","Add payment date",IF(G45="","Add amount",IF(G45&lt;=0,"Check amount",IF(H45="","Add payment status",IF(AND(H45="Posted",B45&lt;&gt;"",IFERROR(VLOOKUP(C45,'Work Records'!$A$4:$R$103,18,FALSE),"")&lt;&gt;"",B45&lt;IFERROR(VLOOKUP(C45,'Work Records'!$A$4:$R$103,18,FALSE),"")),"Check date vs. invoice",""))))))))</f>
        <v/>
      </c>
    </row>
    <row r="46">
      <c r="A46" s="16" t="n"/>
      <c r="B46" s="19" t="n"/>
      <c r="C46" s="16" t="n"/>
      <c r="D46" s="32">
        <f>IF(A46="","",IFERROR(VLOOKUP(C46,'Work Records'!$A$4:$B$103,2,FALSE),""))</f>
        <v/>
      </c>
      <c r="E46" s="17">
        <f>IF(A46="","",IFERROR(VLOOKUP(C46,'Work Records'!$A$4:$C$103,3,FALSE),""))</f>
        <v/>
      </c>
      <c r="F46" s="16" t="n"/>
      <c r="G46" s="21" t="n"/>
      <c r="H46" s="16" t="n"/>
      <c r="I46" s="18" t="n"/>
      <c r="J46" s="17">
        <f>IF(A46="","",IF(C46="","Add work ID",IF(D46="","Check work ID",IF(B46="","Add payment date",IF(G46="","Add amount",IF(G46&lt;=0,"Check amount",IF(H46="","Add payment status",IF(AND(H46="Posted",B46&lt;&gt;"",IFERROR(VLOOKUP(C46,'Work Records'!$A$4:$R$103,18,FALSE),"")&lt;&gt;"",B46&lt;IFERROR(VLOOKUP(C46,'Work Records'!$A$4:$R$103,18,FALSE),"")),"Check date vs. invoice",""))))))))</f>
        <v/>
      </c>
    </row>
    <row r="47">
      <c r="A47" s="16" t="n"/>
      <c r="B47" s="19" t="n"/>
      <c r="C47" s="16" t="n"/>
      <c r="D47" s="33">
        <f>IF(A47="","",IFERROR(VLOOKUP(C47,'Work Records'!$A$4:$B$103,2,FALSE),""))</f>
        <v/>
      </c>
      <c r="E47" s="27">
        <f>IF(A47="","",IFERROR(VLOOKUP(C47,'Work Records'!$A$4:$C$103,3,FALSE),""))</f>
        <v/>
      </c>
      <c r="F47" s="16" t="n"/>
      <c r="G47" s="21" t="n"/>
      <c r="H47" s="16" t="n"/>
      <c r="I47" s="18" t="n"/>
      <c r="J47" s="27">
        <f>IF(A47="","",IF(C47="","Add work ID",IF(D47="","Check work ID",IF(B47="","Add payment date",IF(G47="","Add amount",IF(G47&lt;=0,"Check amount",IF(H47="","Add payment status",IF(AND(H47="Posted",B47&lt;&gt;"",IFERROR(VLOOKUP(C47,'Work Records'!$A$4:$R$103,18,FALSE),"")&lt;&gt;"",B47&lt;IFERROR(VLOOKUP(C47,'Work Records'!$A$4:$R$103,18,FALSE),"")),"Check date vs. invoice",""))))))))</f>
        <v/>
      </c>
    </row>
    <row r="48">
      <c r="A48" s="16" t="n"/>
      <c r="B48" s="19" t="n"/>
      <c r="C48" s="16" t="n"/>
      <c r="D48" s="32">
        <f>IF(A48="","",IFERROR(VLOOKUP(C48,'Work Records'!$A$4:$B$103,2,FALSE),""))</f>
        <v/>
      </c>
      <c r="E48" s="17">
        <f>IF(A48="","",IFERROR(VLOOKUP(C48,'Work Records'!$A$4:$C$103,3,FALSE),""))</f>
        <v/>
      </c>
      <c r="F48" s="16" t="n"/>
      <c r="G48" s="21" t="n"/>
      <c r="H48" s="16" t="n"/>
      <c r="I48" s="18" t="n"/>
      <c r="J48" s="17">
        <f>IF(A48="","",IF(C48="","Add work ID",IF(D48="","Check work ID",IF(B48="","Add payment date",IF(G48="","Add amount",IF(G48&lt;=0,"Check amount",IF(H48="","Add payment status",IF(AND(H48="Posted",B48&lt;&gt;"",IFERROR(VLOOKUP(C48,'Work Records'!$A$4:$R$103,18,FALSE),"")&lt;&gt;"",B48&lt;IFERROR(VLOOKUP(C48,'Work Records'!$A$4:$R$103,18,FALSE),"")),"Check date vs. invoice",""))))))))</f>
        <v/>
      </c>
    </row>
    <row r="49">
      <c r="A49" s="16" t="n"/>
      <c r="B49" s="19" t="n"/>
      <c r="C49" s="16" t="n"/>
      <c r="D49" s="33">
        <f>IF(A49="","",IFERROR(VLOOKUP(C49,'Work Records'!$A$4:$B$103,2,FALSE),""))</f>
        <v/>
      </c>
      <c r="E49" s="27">
        <f>IF(A49="","",IFERROR(VLOOKUP(C49,'Work Records'!$A$4:$C$103,3,FALSE),""))</f>
        <v/>
      </c>
      <c r="F49" s="16" t="n"/>
      <c r="G49" s="21" t="n"/>
      <c r="H49" s="16" t="n"/>
      <c r="I49" s="18" t="n"/>
      <c r="J49" s="27">
        <f>IF(A49="","",IF(C49="","Add work ID",IF(D49="","Check work ID",IF(B49="","Add payment date",IF(G49="","Add amount",IF(G49&lt;=0,"Check amount",IF(H49="","Add payment status",IF(AND(H49="Posted",B49&lt;&gt;"",IFERROR(VLOOKUP(C49,'Work Records'!$A$4:$R$103,18,FALSE),"")&lt;&gt;"",B49&lt;IFERROR(VLOOKUP(C49,'Work Records'!$A$4:$R$103,18,FALSE),"")),"Check date vs. invoice",""))))))))</f>
        <v/>
      </c>
    </row>
    <row r="50">
      <c r="A50" s="16" t="n"/>
      <c r="B50" s="19" t="n"/>
      <c r="C50" s="16" t="n"/>
      <c r="D50" s="32">
        <f>IF(A50="","",IFERROR(VLOOKUP(C50,'Work Records'!$A$4:$B$103,2,FALSE),""))</f>
        <v/>
      </c>
      <c r="E50" s="17">
        <f>IF(A50="","",IFERROR(VLOOKUP(C50,'Work Records'!$A$4:$C$103,3,FALSE),""))</f>
        <v/>
      </c>
      <c r="F50" s="16" t="n"/>
      <c r="G50" s="21" t="n"/>
      <c r="H50" s="16" t="n"/>
      <c r="I50" s="18" t="n"/>
      <c r="J50" s="17">
        <f>IF(A50="","",IF(C50="","Add work ID",IF(D50="","Check work ID",IF(B50="","Add payment date",IF(G50="","Add amount",IF(G50&lt;=0,"Check amount",IF(H50="","Add payment status",IF(AND(H50="Posted",B50&lt;&gt;"",IFERROR(VLOOKUP(C50,'Work Records'!$A$4:$R$103,18,FALSE),"")&lt;&gt;"",B50&lt;IFERROR(VLOOKUP(C50,'Work Records'!$A$4:$R$103,18,FALSE),"")),"Check date vs. invoice",""))))))))</f>
        <v/>
      </c>
    </row>
    <row r="51">
      <c r="A51" s="16" t="n"/>
      <c r="B51" s="19" t="n"/>
      <c r="C51" s="16" t="n"/>
      <c r="D51" s="33">
        <f>IF(A51="","",IFERROR(VLOOKUP(C51,'Work Records'!$A$4:$B$103,2,FALSE),""))</f>
        <v/>
      </c>
      <c r="E51" s="27">
        <f>IF(A51="","",IFERROR(VLOOKUP(C51,'Work Records'!$A$4:$C$103,3,FALSE),""))</f>
        <v/>
      </c>
      <c r="F51" s="16" t="n"/>
      <c r="G51" s="21" t="n"/>
      <c r="H51" s="16" t="n"/>
      <c r="I51" s="18" t="n"/>
      <c r="J51" s="27">
        <f>IF(A51="","",IF(C51="","Add work ID",IF(D51="","Check work ID",IF(B51="","Add payment date",IF(G51="","Add amount",IF(G51&lt;=0,"Check amount",IF(H51="","Add payment status",IF(AND(H51="Posted",B51&lt;&gt;"",IFERROR(VLOOKUP(C51,'Work Records'!$A$4:$R$103,18,FALSE),"")&lt;&gt;"",B51&lt;IFERROR(VLOOKUP(C51,'Work Records'!$A$4:$R$103,18,FALSE),"")),"Check date vs. invoice",""))))))))</f>
        <v/>
      </c>
    </row>
    <row r="52">
      <c r="A52" s="16" t="n"/>
      <c r="B52" s="19" t="n"/>
      <c r="C52" s="16" t="n"/>
      <c r="D52" s="32">
        <f>IF(A52="","",IFERROR(VLOOKUP(C52,'Work Records'!$A$4:$B$103,2,FALSE),""))</f>
        <v/>
      </c>
      <c r="E52" s="17">
        <f>IF(A52="","",IFERROR(VLOOKUP(C52,'Work Records'!$A$4:$C$103,3,FALSE),""))</f>
        <v/>
      </c>
      <c r="F52" s="16" t="n"/>
      <c r="G52" s="21" t="n"/>
      <c r="H52" s="16" t="n"/>
      <c r="I52" s="18" t="n"/>
      <c r="J52" s="17">
        <f>IF(A52="","",IF(C52="","Add work ID",IF(D52="","Check work ID",IF(B52="","Add payment date",IF(G52="","Add amount",IF(G52&lt;=0,"Check amount",IF(H52="","Add payment status",IF(AND(H52="Posted",B52&lt;&gt;"",IFERROR(VLOOKUP(C52,'Work Records'!$A$4:$R$103,18,FALSE),"")&lt;&gt;"",B52&lt;IFERROR(VLOOKUP(C52,'Work Records'!$A$4:$R$103,18,FALSE),"")),"Check date vs. invoice",""))))))))</f>
        <v/>
      </c>
    </row>
    <row r="53">
      <c r="A53" s="16" t="n"/>
      <c r="B53" s="19" t="n"/>
      <c r="C53" s="16" t="n"/>
      <c r="D53" s="33">
        <f>IF(A53="","",IFERROR(VLOOKUP(C53,'Work Records'!$A$4:$B$103,2,FALSE),""))</f>
        <v/>
      </c>
      <c r="E53" s="27">
        <f>IF(A53="","",IFERROR(VLOOKUP(C53,'Work Records'!$A$4:$C$103,3,FALSE),""))</f>
        <v/>
      </c>
      <c r="F53" s="16" t="n"/>
      <c r="G53" s="21" t="n"/>
      <c r="H53" s="16" t="n"/>
      <c r="I53" s="18" t="n"/>
      <c r="J53" s="27">
        <f>IF(A53="","",IF(C53="","Add work ID",IF(D53="","Check work ID",IF(B53="","Add payment date",IF(G53="","Add amount",IF(G53&lt;=0,"Check amount",IF(H53="","Add payment status",IF(AND(H53="Posted",B53&lt;&gt;"",IFERROR(VLOOKUP(C53,'Work Records'!$A$4:$R$103,18,FALSE),"")&lt;&gt;"",B53&lt;IFERROR(VLOOKUP(C53,'Work Records'!$A$4:$R$103,18,FALSE),"")),"Check date vs. invoice",""))))))))</f>
        <v/>
      </c>
    </row>
    <row r="54">
      <c r="A54" s="16" t="n"/>
      <c r="B54" s="19" t="n"/>
      <c r="C54" s="16" t="n"/>
      <c r="D54" s="32">
        <f>IF(A54="","",IFERROR(VLOOKUP(C54,'Work Records'!$A$4:$B$103,2,FALSE),""))</f>
        <v/>
      </c>
      <c r="E54" s="17">
        <f>IF(A54="","",IFERROR(VLOOKUP(C54,'Work Records'!$A$4:$C$103,3,FALSE),""))</f>
        <v/>
      </c>
      <c r="F54" s="16" t="n"/>
      <c r="G54" s="21" t="n"/>
      <c r="H54" s="16" t="n"/>
      <c r="I54" s="18" t="n"/>
      <c r="J54" s="17">
        <f>IF(A54="","",IF(C54="","Add work ID",IF(D54="","Check work ID",IF(B54="","Add payment date",IF(G54="","Add amount",IF(G54&lt;=0,"Check amount",IF(H54="","Add payment status",IF(AND(H54="Posted",B54&lt;&gt;"",IFERROR(VLOOKUP(C54,'Work Records'!$A$4:$R$103,18,FALSE),"")&lt;&gt;"",B54&lt;IFERROR(VLOOKUP(C54,'Work Records'!$A$4:$R$103,18,FALSE),"")),"Check date vs. invoice",""))))))))</f>
        <v/>
      </c>
    </row>
    <row r="55">
      <c r="A55" s="16" t="n"/>
      <c r="B55" s="19" t="n"/>
      <c r="C55" s="16" t="n"/>
      <c r="D55" s="33">
        <f>IF(A55="","",IFERROR(VLOOKUP(C55,'Work Records'!$A$4:$B$103,2,FALSE),""))</f>
        <v/>
      </c>
      <c r="E55" s="27">
        <f>IF(A55="","",IFERROR(VLOOKUP(C55,'Work Records'!$A$4:$C$103,3,FALSE),""))</f>
        <v/>
      </c>
      <c r="F55" s="16" t="n"/>
      <c r="G55" s="21" t="n"/>
      <c r="H55" s="16" t="n"/>
      <c r="I55" s="18" t="n"/>
      <c r="J55" s="27">
        <f>IF(A55="","",IF(C55="","Add work ID",IF(D55="","Check work ID",IF(B55="","Add payment date",IF(G55="","Add amount",IF(G55&lt;=0,"Check amount",IF(H55="","Add payment status",IF(AND(H55="Posted",B55&lt;&gt;"",IFERROR(VLOOKUP(C55,'Work Records'!$A$4:$R$103,18,FALSE),"")&lt;&gt;"",B55&lt;IFERROR(VLOOKUP(C55,'Work Records'!$A$4:$R$103,18,FALSE),"")),"Check date vs. invoice",""))))))))</f>
        <v/>
      </c>
    </row>
    <row r="56">
      <c r="A56" s="16" t="n"/>
      <c r="B56" s="19" t="n"/>
      <c r="C56" s="16" t="n"/>
      <c r="D56" s="32">
        <f>IF(A56="","",IFERROR(VLOOKUP(C56,'Work Records'!$A$4:$B$103,2,FALSE),""))</f>
        <v/>
      </c>
      <c r="E56" s="17">
        <f>IF(A56="","",IFERROR(VLOOKUP(C56,'Work Records'!$A$4:$C$103,3,FALSE),""))</f>
        <v/>
      </c>
      <c r="F56" s="16" t="n"/>
      <c r="G56" s="21" t="n"/>
      <c r="H56" s="16" t="n"/>
      <c r="I56" s="18" t="n"/>
      <c r="J56" s="17">
        <f>IF(A56="","",IF(C56="","Add work ID",IF(D56="","Check work ID",IF(B56="","Add payment date",IF(G56="","Add amount",IF(G56&lt;=0,"Check amount",IF(H56="","Add payment status",IF(AND(H56="Posted",B56&lt;&gt;"",IFERROR(VLOOKUP(C56,'Work Records'!$A$4:$R$103,18,FALSE),"")&lt;&gt;"",B56&lt;IFERROR(VLOOKUP(C56,'Work Records'!$A$4:$R$103,18,FALSE),"")),"Check date vs. invoice",""))))))))</f>
        <v/>
      </c>
    </row>
    <row r="57">
      <c r="A57" s="16" t="n"/>
      <c r="B57" s="19" t="n"/>
      <c r="C57" s="16" t="n"/>
      <c r="D57" s="33">
        <f>IF(A57="","",IFERROR(VLOOKUP(C57,'Work Records'!$A$4:$B$103,2,FALSE),""))</f>
        <v/>
      </c>
      <c r="E57" s="27">
        <f>IF(A57="","",IFERROR(VLOOKUP(C57,'Work Records'!$A$4:$C$103,3,FALSE),""))</f>
        <v/>
      </c>
      <c r="F57" s="16" t="n"/>
      <c r="G57" s="21" t="n"/>
      <c r="H57" s="16" t="n"/>
      <c r="I57" s="18" t="n"/>
      <c r="J57" s="27">
        <f>IF(A57="","",IF(C57="","Add work ID",IF(D57="","Check work ID",IF(B57="","Add payment date",IF(G57="","Add amount",IF(G57&lt;=0,"Check amount",IF(H57="","Add payment status",IF(AND(H57="Posted",B57&lt;&gt;"",IFERROR(VLOOKUP(C57,'Work Records'!$A$4:$R$103,18,FALSE),"")&lt;&gt;"",B57&lt;IFERROR(VLOOKUP(C57,'Work Records'!$A$4:$R$103,18,FALSE),"")),"Check date vs. invoice",""))))))))</f>
        <v/>
      </c>
    </row>
    <row r="58">
      <c r="A58" s="16" t="n"/>
      <c r="B58" s="19" t="n"/>
      <c r="C58" s="16" t="n"/>
      <c r="D58" s="32">
        <f>IF(A58="","",IFERROR(VLOOKUP(C58,'Work Records'!$A$4:$B$103,2,FALSE),""))</f>
        <v/>
      </c>
      <c r="E58" s="17">
        <f>IF(A58="","",IFERROR(VLOOKUP(C58,'Work Records'!$A$4:$C$103,3,FALSE),""))</f>
        <v/>
      </c>
      <c r="F58" s="16" t="n"/>
      <c r="G58" s="21" t="n"/>
      <c r="H58" s="16" t="n"/>
      <c r="I58" s="18" t="n"/>
      <c r="J58" s="17">
        <f>IF(A58="","",IF(C58="","Add work ID",IF(D58="","Check work ID",IF(B58="","Add payment date",IF(G58="","Add amount",IF(G58&lt;=0,"Check amount",IF(H58="","Add payment status",IF(AND(H58="Posted",B58&lt;&gt;"",IFERROR(VLOOKUP(C58,'Work Records'!$A$4:$R$103,18,FALSE),"")&lt;&gt;"",B58&lt;IFERROR(VLOOKUP(C58,'Work Records'!$A$4:$R$103,18,FALSE),"")),"Check date vs. invoice",""))))))))</f>
        <v/>
      </c>
    </row>
    <row r="59">
      <c r="A59" s="16" t="n"/>
      <c r="B59" s="19" t="n"/>
      <c r="C59" s="16" t="n"/>
      <c r="D59" s="33">
        <f>IF(A59="","",IFERROR(VLOOKUP(C59,'Work Records'!$A$4:$B$103,2,FALSE),""))</f>
        <v/>
      </c>
      <c r="E59" s="27">
        <f>IF(A59="","",IFERROR(VLOOKUP(C59,'Work Records'!$A$4:$C$103,3,FALSE),""))</f>
        <v/>
      </c>
      <c r="F59" s="16" t="n"/>
      <c r="G59" s="21" t="n"/>
      <c r="H59" s="16" t="n"/>
      <c r="I59" s="18" t="n"/>
      <c r="J59" s="27">
        <f>IF(A59="","",IF(C59="","Add work ID",IF(D59="","Check work ID",IF(B59="","Add payment date",IF(G59="","Add amount",IF(G59&lt;=0,"Check amount",IF(H59="","Add payment status",IF(AND(H59="Posted",B59&lt;&gt;"",IFERROR(VLOOKUP(C59,'Work Records'!$A$4:$R$103,18,FALSE),"")&lt;&gt;"",B59&lt;IFERROR(VLOOKUP(C59,'Work Records'!$A$4:$R$103,18,FALSE),"")),"Check date vs. invoice",""))))))))</f>
        <v/>
      </c>
    </row>
    <row r="60">
      <c r="A60" s="16" t="n"/>
      <c r="B60" s="19" t="n"/>
      <c r="C60" s="16" t="n"/>
      <c r="D60" s="32">
        <f>IF(A60="","",IFERROR(VLOOKUP(C60,'Work Records'!$A$4:$B$103,2,FALSE),""))</f>
        <v/>
      </c>
      <c r="E60" s="17">
        <f>IF(A60="","",IFERROR(VLOOKUP(C60,'Work Records'!$A$4:$C$103,3,FALSE),""))</f>
        <v/>
      </c>
      <c r="F60" s="16" t="n"/>
      <c r="G60" s="21" t="n"/>
      <c r="H60" s="16" t="n"/>
      <c r="I60" s="18" t="n"/>
      <c r="J60" s="17">
        <f>IF(A60="","",IF(C60="","Add work ID",IF(D60="","Check work ID",IF(B60="","Add payment date",IF(G60="","Add amount",IF(G60&lt;=0,"Check amount",IF(H60="","Add payment status",IF(AND(H60="Posted",B60&lt;&gt;"",IFERROR(VLOOKUP(C60,'Work Records'!$A$4:$R$103,18,FALSE),"")&lt;&gt;"",B60&lt;IFERROR(VLOOKUP(C60,'Work Records'!$A$4:$R$103,18,FALSE),"")),"Check date vs. invoice",""))))))))</f>
        <v/>
      </c>
    </row>
    <row r="61">
      <c r="A61" s="16" t="n"/>
      <c r="B61" s="19" t="n"/>
      <c r="C61" s="16" t="n"/>
      <c r="D61" s="33">
        <f>IF(A61="","",IFERROR(VLOOKUP(C61,'Work Records'!$A$4:$B$103,2,FALSE),""))</f>
        <v/>
      </c>
      <c r="E61" s="27">
        <f>IF(A61="","",IFERROR(VLOOKUP(C61,'Work Records'!$A$4:$C$103,3,FALSE),""))</f>
        <v/>
      </c>
      <c r="F61" s="16" t="n"/>
      <c r="G61" s="21" t="n"/>
      <c r="H61" s="16" t="n"/>
      <c r="I61" s="18" t="n"/>
      <c r="J61" s="27">
        <f>IF(A61="","",IF(C61="","Add work ID",IF(D61="","Check work ID",IF(B61="","Add payment date",IF(G61="","Add amount",IF(G61&lt;=0,"Check amount",IF(H61="","Add payment status",IF(AND(H61="Posted",B61&lt;&gt;"",IFERROR(VLOOKUP(C61,'Work Records'!$A$4:$R$103,18,FALSE),"")&lt;&gt;"",B61&lt;IFERROR(VLOOKUP(C61,'Work Records'!$A$4:$R$103,18,FALSE),"")),"Check date vs. invoice",""))))))))</f>
        <v/>
      </c>
    </row>
    <row r="62">
      <c r="A62" s="16" t="n"/>
      <c r="B62" s="19" t="n"/>
      <c r="C62" s="16" t="n"/>
      <c r="D62" s="32">
        <f>IF(A62="","",IFERROR(VLOOKUP(C62,'Work Records'!$A$4:$B$103,2,FALSE),""))</f>
        <v/>
      </c>
      <c r="E62" s="17">
        <f>IF(A62="","",IFERROR(VLOOKUP(C62,'Work Records'!$A$4:$C$103,3,FALSE),""))</f>
        <v/>
      </c>
      <c r="F62" s="16" t="n"/>
      <c r="G62" s="21" t="n"/>
      <c r="H62" s="16" t="n"/>
      <c r="I62" s="18" t="n"/>
      <c r="J62" s="17">
        <f>IF(A62="","",IF(C62="","Add work ID",IF(D62="","Check work ID",IF(B62="","Add payment date",IF(G62="","Add amount",IF(G62&lt;=0,"Check amount",IF(H62="","Add payment status",IF(AND(H62="Posted",B62&lt;&gt;"",IFERROR(VLOOKUP(C62,'Work Records'!$A$4:$R$103,18,FALSE),"")&lt;&gt;"",B62&lt;IFERROR(VLOOKUP(C62,'Work Records'!$A$4:$R$103,18,FALSE),"")),"Check date vs. invoice",""))))))))</f>
        <v/>
      </c>
    </row>
    <row r="63">
      <c r="A63" s="16" t="n"/>
      <c r="B63" s="19" t="n"/>
      <c r="C63" s="16" t="n"/>
      <c r="D63" s="33">
        <f>IF(A63="","",IFERROR(VLOOKUP(C63,'Work Records'!$A$4:$B$103,2,FALSE),""))</f>
        <v/>
      </c>
      <c r="E63" s="27">
        <f>IF(A63="","",IFERROR(VLOOKUP(C63,'Work Records'!$A$4:$C$103,3,FALSE),""))</f>
        <v/>
      </c>
      <c r="F63" s="16" t="n"/>
      <c r="G63" s="21" t="n"/>
      <c r="H63" s="16" t="n"/>
      <c r="I63" s="18" t="n"/>
      <c r="J63" s="27">
        <f>IF(A63="","",IF(C63="","Add work ID",IF(D63="","Check work ID",IF(B63="","Add payment date",IF(G63="","Add amount",IF(G63&lt;=0,"Check amount",IF(H63="","Add payment status",IF(AND(H63="Posted",B63&lt;&gt;"",IFERROR(VLOOKUP(C63,'Work Records'!$A$4:$R$103,18,FALSE),"")&lt;&gt;"",B63&lt;IFERROR(VLOOKUP(C63,'Work Records'!$A$4:$R$103,18,FALSE),"")),"Check date vs. invoice",""))))))))</f>
        <v/>
      </c>
    </row>
    <row r="64">
      <c r="A64" s="16" t="n"/>
      <c r="B64" s="19" t="n"/>
      <c r="C64" s="16" t="n"/>
      <c r="D64" s="32">
        <f>IF(A64="","",IFERROR(VLOOKUP(C64,'Work Records'!$A$4:$B$103,2,FALSE),""))</f>
        <v/>
      </c>
      <c r="E64" s="17">
        <f>IF(A64="","",IFERROR(VLOOKUP(C64,'Work Records'!$A$4:$C$103,3,FALSE),""))</f>
        <v/>
      </c>
      <c r="F64" s="16" t="n"/>
      <c r="G64" s="21" t="n"/>
      <c r="H64" s="16" t="n"/>
      <c r="I64" s="18" t="n"/>
      <c r="J64" s="17">
        <f>IF(A64="","",IF(C64="","Add work ID",IF(D64="","Check work ID",IF(B64="","Add payment date",IF(G64="","Add amount",IF(G64&lt;=0,"Check amount",IF(H64="","Add payment status",IF(AND(H64="Posted",B64&lt;&gt;"",IFERROR(VLOOKUP(C64,'Work Records'!$A$4:$R$103,18,FALSE),"")&lt;&gt;"",B64&lt;IFERROR(VLOOKUP(C64,'Work Records'!$A$4:$R$103,18,FALSE),"")),"Check date vs. invoice",""))))))))</f>
        <v/>
      </c>
    </row>
    <row r="65">
      <c r="A65" s="16" t="n"/>
      <c r="B65" s="19" t="n"/>
      <c r="C65" s="16" t="n"/>
      <c r="D65" s="33">
        <f>IF(A65="","",IFERROR(VLOOKUP(C65,'Work Records'!$A$4:$B$103,2,FALSE),""))</f>
        <v/>
      </c>
      <c r="E65" s="27">
        <f>IF(A65="","",IFERROR(VLOOKUP(C65,'Work Records'!$A$4:$C$103,3,FALSE),""))</f>
        <v/>
      </c>
      <c r="F65" s="16" t="n"/>
      <c r="G65" s="21" t="n"/>
      <c r="H65" s="16" t="n"/>
      <c r="I65" s="18" t="n"/>
      <c r="J65" s="27">
        <f>IF(A65="","",IF(C65="","Add work ID",IF(D65="","Check work ID",IF(B65="","Add payment date",IF(G65="","Add amount",IF(G65&lt;=0,"Check amount",IF(H65="","Add payment status",IF(AND(H65="Posted",B65&lt;&gt;"",IFERROR(VLOOKUP(C65,'Work Records'!$A$4:$R$103,18,FALSE),"")&lt;&gt;"",B65&lt;IFERROR(VLOOKUP(C65,'Work Records'!$A$4:$R$103,18,FALSE),"")),"Check date vs. invoice",""))))))))</f>
        <v/>
      </c>
    </row>
    <row r="66">
      <c r="A66" s="16" t="n"/>
      <c r="B66" s="19" t="n"/>
      <c r="C66" s="16" t="n"/>
      <c r="D66" s="32">
        <f>IF(A66="","",IFERROR(VLOOKUP(C66,'Work Records'!$A$4:$B$103,2,FALSE),""))</f>
        <v/>
      </c>
      <c r="E66" s="17">
        <f>IF(A66="","",IFERROR(VLOOKUP(C66,'Work Records'!$A$4:$C$103,3,FALSE),""))</f>
        <v/>
      </c>
      <c r="F66" s="16" t="n"/>
      <c r="G66" s="21" t="n"/>
      <c r="H66" s="16" t="n"/>
      <c r="I66" s="18" t="n"/>
      <c r="J66" s="17">
        <f>IF(A66="","",IF(C66="","Add work ID",IF(D66="","Check work ID",IF(B66="","Add payment date",IF(G66="","Add amount",IF(G66&lt;=0,"Check amount",IF(H66="","Add payment status",IF(AND(H66="Posted",B66&lt;&gt;"",IFERROR(VLOOKUP(C66,'Work Records'!$A$4:$R$103,18,FALSE),"")&lt;&gt;"",B66&lt;IFERROR(VLOOKUP(C66,'Work Records'!$A$4:$R$103,18,FALSE),"")),"Check date vs. invoice",""))))))))</f>
        <v/>
      </c>
    </row>
    <row r="67">
      <c r="A67" s="16" t="n"/>
      <c r="B67" s="19" t="n"/>
      <c r="C67" s="16" t="n"/>
      <c r="D67" s="33">
        <f>IF(A67="","",IFERROR(VLOOKUP(C67,'Work Records'!$A$4:$B$103,2,FALSE),""))</f>
        <v/>
      </c>
      <c r="E67" s="27">
        <f>IF(A67="","",IFERROR(VLOOKUP(C67,'Work Records'!$A$4:$C$103,3,FALSE),""))</f>
        <v/>
      </c>
      <c r="F67" s="16" t="n"/>
      <c r="G67" s="21" t="n"/>
      <c r="H67" s="16" t="n"/>
      <c r="I67" s="18" t="n"/>
      <c r="J67" s="27">
        <f>IF(A67="","",IF(C67="","Add work ID",IF(D67="","Check work ID",IF(B67="","Add payment date",IF(G67="","Add amount",IF(G67&lt;=0,"Check amount",IF(H67="","Add payment status",IF(AND(H67="Posted",B67&lt;&gt;"",IFERROR(VLOOKUP(C67,'Work Records'!$A$4:$R$103,18,FALSE),"")&lt;&gt;"",B67&lt;IFERROR(VLOOKUP(C67,'Work Records'!$A$4:$R$103,18,FALSE),"")),"Check date vs. invoice",""))))))))</f>
        <v/>
      </c>
    </row>
    <row r="68">
      <c r="A68" s="16" t="n"/>
      <c r="B68" s="19" t="n"/>
      <c r="C68" s="16" t="n"/>
      <c r="D68" s="32">
        <f>IF(A68="","",IFERROR(VLOOKUP(C68,'Work Records'!$A$4:$B$103,2,FALSE),""))</f>
        <v/>
      </c>
      <c r="E68" s="17">
        <f>IF(A68="","",IFERROR(VLOOKUP(C68,'Work Records'!$A$4:$C$103,3,FALSE),""))</f>
        <v/>
      </c>
      <c r="F68" s="16" t="n"/>
      <c r="G68" s="21" t="n"/>
      <c r="H68" s="16" t="n"/>
      <c r="I68" s="18" t="n"/>
      <c r="J68" s="17">
        <f>IF(A68="","",IF(C68="","Add work ID",IF(D68="","Check work ID",IF(B68="","Add payment date",IF(G68="","Add amount",IF(G68&lt;=0,"Check amount",IF(H68="","Add payment status",IF(AND(H68="Posted",B68&lt;&gt;"",IFERROR(VLOOKUP(C68,'Work Records'!$A$4:$R$103,18,FALSE),"")&lt;&gt;"",B68&lt;IFERROR(VLOOKUP(C68,'Work Records'!$A$4:$R$103,18,FALSE),"")),"Check date vs. invoice",""))))))))</f>
        <v/>
      </c>
    </row>
    <row r="69">
      <c r="A69" s="16" t="n"/>
      <c r="B69" s="19" t="n"/>
      <c r="C69" s="16" t="n"/>
      <c r="D69" s="33">
        <f>IF(A69="","",IFERROR(VLOOKUP(C69,'Work Records'!$A$4:$B$103,2,FALSE),""))</f>
        <v/>
      </c>
      <c r="E69" s="27">
        <f>IF(A69="","",IFERROR(VLOOKUP(C69,'Work Records'!$A$4:$C$103,3,FALSE),""))</f>
        <v/>
      </c>
      <c r="F69" s="16" t="n"/>
      <c r="G69" s="21" t="n"/>
      <c r="H69" s="16" t="n"/>
      <c r="I69" s="18" t="n"/>
      <c r="J69" s="27">
        <f>IF(A69="","",IF(C69="","Add work ID",IF(D69="","Check work ID",IF(B69="","Add payment date",IF(G69="","Add amount",IF(G69&lt;=0,"Check amount",IF(H69="","Add payment status",IF(AND(H69="Posted",B69&lt;&gt;"",IFERROR(VLOOKUP(C69,'Work Records'!$A$4:$R$103,18,FALSE),"")&lt;&gt;"",B69&lt;IFERROR(VLOOKUP(C69,'Work Records'!$A$4:$R$103,18,FALSE),"")),"Check date vs. invoice",""))))))))</f>
        <v/>
      </c>
    </row>
    <row r="70">
      <c r="A70" s="16" t="n"/>
      <c r="B70" s="19" t="n"/>
      <c r="C70" s="16" t="n"/>
      <c r="D70" s="32">
        <f>IF(A70="","",IFERROR(VLOOKUP(C70,'Work Records'!$A$4:$B$103,2,FALSE),""))</f>
        <v/>
      </c>
      <c r="E70" s="17">
        <f>IF(A70="","",IFERROR(VLOOKUP(C70,'Work Records'!$A$4:$C$103,3,FALSE),""))</f>
        <v/>
      </c>
      <c r="F70" s="16" t="n"/>
      <c r="G70" s="21" t="n"/>
      <c r="H70" s="16" t="n"/>
      <c r="I70" s="18" t="n"/>
      <c r="J70" s="17">
        <f>IF(A70="","",IF(C70="","Add work ID",IF(D70="","Check work ID",IF(B70="","Add payment date",IF(G70="","Add amount",IF(G70&lt;=0,"Check amount",IF(H70="","Add payment status",IF(AND(H70="Posted",B70&lt;&gt;"",IFERROR(VLOOKUP(C70,'Work Records'!$A$4:$R$103,18,FALSE),"")&lt;&gt;"",B70&lt;IFERROR(VLOOKUP(C70,'Work Records'!$A$4:$R$103,18,FALSE),"")),"Check date vs. invoice",""))))))))</f>
        <v/>
      </c>
    </row>
    <row r="71">
      <c r="A71" s="16" t="n"/>
      <c r="B71" s="19" t="n"/>
      <c r="C71" s="16" t="n"/>
      <c r="D71" s="33">
        <f>IF(A71="","",IFERROR(VLOOKUP(C71,'Work Records'!$A$4:$B$103,2,FALSE),""))</f>
        <v/>
      </c>
      <c r="E71" s="27">
        <f>IF(A71="","",IFERROR(VLOOKUP(C71,'Work Records'!$A$4:$C$103,3,FALSE),""))</f>
        <v/>
      </c>
      <c r="F71" s="16" t="n"/>
      <c r="G71" s="21" t="n"/>
      <c r="H71" s="16" t="n"/>
      <c r="I71" s="18" t="n"/>
      <c r="J71" s="27">
        <f>IF(A71="","",IF(C71="","Add work ID",IF(D71="","Check work ID",IF(B71="","Add payment date",IF(G71="","Add amount",IF(G71&lt;=0,"Check amount",IF(H71="","Add payment status",IF(AND(H71="Posted",B71&lt;&gt;"",IFERROR(VLOOKUP(C71,'Work Records'!$A$4:$R$103,18,FALSE),"")&lt;&gt;"",B71&lt;IFERROR(VLOOKUP(C71,'Work Records'!$A$4:$R$103,18,FALSE),"")),"Check date vs. invoice",""))))))))</f>
        <v/>
      </c>
    </row>
    <row r="72">
      <c r="A72" s="16" t="n"/>
      <c r="B72" s="19" t="n"/>
      <c r="C72" s="16" t="n"/>
      <c r="D72" s="32">
        <f>IF(A72="","",IFERROR(VLOOKUP(C72,'Work Records'!$A$4:$B$103,2,FALSE),""))</f>
        <v/>
      </c>
      <c r="E72" s="17">
        <f>IF(A72="","",IFERROR(VLOOKUP(C72,'Work Records'!$A$4:$C$103,3,FALSE),""))</f>
        <v/>
      </c>
      <c r="F72" s="16" t="n"/>
      <c r="G72" s="21" t="n"/>
      <c r="H72" s="16" t="n"/>
      <c r="I72" s="18" t="n"/>
      <c r="J72" s="17">
        <f>IF(A72="","",IF(C72="","Add work ID",IF(D72="","Check work ID",IF(B72="","Add payment date",IF(G72="","Add amount",IF(G72&lt;=0,"Check amount",IF(H72="","Add payment status",IF(AND(H72="Posted",B72&lt;&gt;"",IFERROR(VLOOKUP(C72,'Work Records'!$A$4:$R$103,18,FALSE),"")&lt;&gt;"",B72&lt;IFERROR(VLOOKUP(C72,'Work Records'!$A$4:$R$103,18,FALSE),"")),"Check date vs. invoice",""))))))))</f>
        <v/>
      </c>
    </row>
    <row r="73">
      <c r="A73" s="16" t="n"/>
      <c r="B73" s="19" t="n"/>
      <c r="C73" s="16" t="n"/>
      <c r="D73" s="33">
        <f>IF(A73="","",IFERROR(VLOOKUP(C73,'Work Records'!$A$4:$B$103,2,FALSE),""))</f>
        <v/>
      </c>
      <c r="E73" s="27">
        <f>IF(A73="","",IFERROR(VLOOKUP(C73,'Work Records'!$A$4:$C$103,3,FALSE),""))</f>
        <v/>
      </c>
      <c r="F73" s="16" t="n"/>
      <c r="G73" s="21" t="n"/>
      <c r="H73" s="16" t="n"/>
      <c r="I73" s="18" t="n"/>
      <c r="J73" s="27">
        <f>IF(A73="","",IF(C73="","Add work ID",IF(D73="","Check work ID",IF(B73="","Add payment date",IF(G73="","Add amount",IF(G73&lt;=0,"Check amount",IF(H73="","Add payment status",IF(AND(H73="Posted",B73&lt;&gt;"",IFERROR(VLOOKUP(C73,'Work Records'!$A$4:$R$103,18,FALSE),"")&lt;&gt;"",B73&lt;IFERROR(VLOOKUP(C73,'Work Records'!$A$4:$R$103,18,FALSE),"")),"Check date vs. invoice",""))))))))</f>
        <v/>
      </c>
    </row>
    <row r="74">
      <c r="A74" s="16" t="n"/>
      <c r="B74" s="19" t="n"/>
      <c r="C74" s="16" t="n"/>
      <c r="D74" s="32">
        <f>IF(A74="","",IFERROR(VLOOKUP(C74,'Work Records'!$A$4:$B$103,2,FALSE),""))</f>
        <v/>
      </c>
      <c r="E74" s="17">
        <f>IF(A74="","",IFERROR(VLOOKUP(C74,'Work Records'!$A$4:$C$103,3,FALSE),""))</f>
        <v/>
      </c>
      <c r="F74" s="16" t="n"/>
      <c r="G74" s="21" t="n"/>
      <c r="H74" s="16" t="n"/>
      <c r="I74" s="18" t="n"/>
      <c r="J74" s="17">
        <f>IF(A74="","",IF(C74="","Add work ID",IF(D74="","Check work ID",IF(B74="","Add payment date",IF(G74="","Add amount",IF(G74&lt;=0,"Check amount",IF(H74="","Add payment status",IF(AND(H74="Posted",B74&lt;&gt;"",IFERROR(VLOOKUP(C74,'Work Records'!$A$4:$R$103,18,FALSE),"")&lt;&gt;"",B74&lt;IFERROR(VLOOKUP(C74,'Work Records'!$A$4:$R$103,18,FALSE),"")),"Check date vs. invoice",""))))))))</f>
        <v/>
      </c>
    </row>
    <row r="75">
      <c r="A75" s="16" t="n"/>
      <c r="B75" s="19" t="n"/>
      <c r="C75" s="16" t="n"/>
      <c r="D75" s="33">
        <f>IF(A75="","",IFERROR(VLOOKUP(C75,'Work Records'!$A$4:$B$103,2,FALSE),""))</f>
        <v/>
      </c>
      <c r="E75" s="27">
        <f>IF(A75="","",IFERROR(VLOOKUP(C75,'Work Records'!$A$4:$C$103,3,FALSE),""))</f>
        <v/>
      </c>
      <c r="F75" s="16" t="n"/>
      <c r="G75" s="21" t="n"/>
      <c r="H75" s="16" t="n"/>
      <c r="I75" s="18" t="n"/>
      <c r="J75" s="27">
        <f>IF(A75="","",IF(C75="","Add work ID",IF(D75="","Check work ID",IF(B75="","Add payment date",IF(G75="","Add amount",IF(G75&lt;=0,"Check amount",IF(H75="","Add payment status",IF(AND(H75="Posted",B75&lt;&gt;"",IFERROR(VLOOKUP(C75,'Work Records'!$A$4:$R$103,18,FALSE),"")&lt;&gt;"",B75&lt;IFERROR(VLOOKUP(C75,'Work Records'!$A$4:$R$103,18,FALSE),"")),"Check date vs. invoice",""))))))))</f>
        <v/>
      </c>
    </row>
    <row r="76">
      <c r="A76" s="16" t="n"/>
      <c r="B76" s="19" t="n"/>
      <c r="C76" s="16" t="n"/>
      <c r="D76" s="32">
        <f>IF(A76="","",IFERROR(VLOOKUP(C76,'Work Records'!$A$4:$B$103,2,FALSE),""))</f>
        <v/>
      </c>
      <c r="E76" s="17">
        <f>IF(A76="","",IFERROR(VLOOKUP(C76,'Work Records'!$A$4:$C$103,3,FALSE),""))</f>
        <v/>
      </c>
      <c r="F76" s="16" t="n"/>
      <c r="G76" s="21" t="n"/>
      <c r="H76" s="16" t="n"/>
      <c r="I76" s="18" t="n"/>
      <c r="J76" s="17">
        <f>IF(A76="","",IF(C76="","Add work ID",IF(D76="","Check work ID",IF(B76="","Add payment date",IF(G76="","Add amount",IF(G76&lt;=0,"Check amount",IF(H76="","Add payment status",IF(AND(H76="Posted",B76&lt;&gt;"",IFERROR(VLOOKUP(C76,'Work Records'!$A$4:$R$103,18,FALSE),"")&lt;&gt;"",B76&lt;IFERROR(VLOOKUP(C76,'Work Records'!$A$4:$R$103,18,FALSE),"")),"Check date vs. invoice",""))))))))</f>
        <v/>
      </c>
    </row>
    <row r="77">
      <c r="A77" s="16" t="n"/>
      <c r="B77" s="19" t="n"/>
      <c r="C77" s="16" t="n"/>
      <c r="D77" s="33">
        <f>IF(A77="","",IFERROR(VLOOKUP(C77,'Work Records'!$A$4:$B$103,2,FALSE),""))</f>
        <v/>
      </c>
      <c r="E77" s="27">
        <f>IF(A77="","",IFERROR(VLOOKUP(C77,'Work Records'!$A$4:$C$103,3,FALSE),""))</f>
        <v/>
      </c>
      <c r="F77" s="16" t="n"/>
      <c r="G77" s="21" t="n"/>
      <c r="H77" s="16" t="n"/>
      <c r="I77" s="18" t="n"/>
      <c r="J77" s="27">
        <f>IF(A77="","",IF(C77="","Add work ID",IF(D77="","Check work ID",IF(B77="","Add payment date",IF(G77="","Add amount",IF(G77&lt;=0,"Check amount",IF(H77="","Add payment status",IF(AND(H77="Posted",B77&lt;&gt;"",IFERROR(VLOOKUP(C77,'Work Records'!$A$4:$R$103,18,FALSE),"")&lt;&gt;"",B77&lt;IFERROR(VLOOKUP(C77,'Work Records'!$A$4:$R$103,18,FALSE),"")),"Check date vs. invoice",""))))))))</f>
        <v/>
      </c>
    </row>
    <row r="78">
      <c r="A78" s="16" t="n"/>
      <c r="B78" s="19" t="n"/>
      <c r="C78" s="16" t="n"/>
      <c r="D78" s="32">
        <f>IF(A78="","",IFERROR(VLOOKUP(C78,'Work Records'!$A$4:$B$103,2,FALSE),""))</f>
        <v/>
      </c>
      <c r="E78" s="17">
        <f>IF(A78="","",IFERROR(VLOOKUP(C78,'Work Records'!$A$4:$C$103,3,FALSE),""))</f>
        <v/>
      </c>
      <c r="F78" s="16" t="n"/>
      <c r="G78" s="21" t="n"/>
      <c r="H78" s="16" t="n"/>
      <c r="I78" s="18" t="n"/>
      <c r="J78" s="17">
        <f>IF(A78="","",IF(C78="","Add work ID",IF(D78="","Check work ID",IF(B78="","Add payment date",IF(G78="","Add amount",IF(G78&lt;=0,"Check amount",IF(H78="","Add payment status",IF(AND(H78="Posted",B78&lt;&gt;"",IFERROR(VLOOKUP(C78,'Work Records'!$A$4:$R$103,18,FALSE),"")&lt;&gt;"",B78&lt;IFERROR(VLOOKUP(C78,'Work Records'!$A$4:$R$103,18,FALSE),"")),"Check date vs. invoice",""))))))))</f>
        <v/>
      </c>
    </row>
    <row r="79">
      <c r="A79" s="16" t="n"/>
      <c r="B79" s="19" t="n"/>
      <c r="C79" s="16" t="n"/>
      <c r="D79" s="33">
        <f>IF(A79="","",IFERROR(VLOOKUP(C79,'Work Records'!$A$4:$B$103,2,FALSE),""))</f>
        <v/>
      </c>
      <c r="E79" s="27">
        <f>IF(A79="","",IFERROR(VLOOKUP(C79,'Work Records'!$A$4:$C$103,3,FALSE),""))</f>
        <v/>
      </c>
      <c r="F79" s="16" t="n"/>
      <c r="G79" s="21" t="n"/>
      <c r="H79" s="16" t="n"/>
      <c r="I79" s="18" t="n"/>
      <c r="J79" s="27">
        <f>IF(A79="","",IF(C79="","Add work ID",IF(D79="","Check work ID",IF(B79="","Add payment date",IF(G79="","Add amount",IF(G79&lt;=0,"Check amount",IF(H79="","Add payment status",IF(AND(H79="Posted",B79&lt;&gt;"",IFERROR(VLOOKUP(C79,'Work Records'!$A$4:$R$103,18,FALSE),"")&lt;&gt;"",B79&lt;IFERROR(VLOOKUP(C79,'Work Records'!$A$4:$R$103,18,FALSE),"")),"Check date vs. invoice",""))))))))</f>
        <v/>
      </c>
    </row>
    <row r="80">
      <c r="A80" s="16" t="n"/>
      <c r="B80" s="19" t="n"/>
      <c r="C80" s="16" t="n"/>
      <c r="D80" s="32">
        <f>IF(A80="","",IFERROR(VLOOKUP(C80,'Work Records'!$A$4:$B$103,2,FALSE),""))</f>
        <v/>
      </c>
      <c r="E80" s="17">
        <f>IF(A80="","",IFERROR(VLOOKUP(C80,'Work Records'!$A$4:$C$103,3,FALSE),""))</f>
        <v/>
      </c>
      <c r="F80" s="16" t="n"/>
      <c r="G80" s="21" t="n"/>
      <c r="H80" s="16" t="n"/>
      <c r="I80" s="18" t="n"/>
      <c r="J80" s="17">
        <f>IF(A80="","",IF(C80="","Add work ID",IF(D80="","Check work ID",IF(B80="","Add payment date",IF(G80="","Add amount",IF(G80&lt;=0,"Check amount",IF(H80="","Add payment status",IF(AND(H80="Posted",B80&lt;&gt;"",IFERROR(VLOOKUP(C80,'Work Records'!$A$4:$R$103,18,FALSE),"")&lt;&gt;"",B80&lt;IFERROR(VLOOKUP(C80,'Work Records'!$A$4:$R$103,18,FALSE),"")),"Check date vs. invoice",""))))))))</f>
        <v/>
      </c>
    </row>
    <row r="81">
      <c r="A81" s="16" t="n"/>
      <c r="B81" s="19" t="n"/>
      <c r="C81" s="16" t="n"/>
      <c r="D81" s="33">
        <f>IF(A81="","",IFERROR(VLOOKUP(C81,'Work Records'!$A$4:$B$103,2,FALSE),""))</f>
        <v/>
      </c>
      <c r="E81" s="27">
        <f>IF(A81="","",IFERROR(VLOOKUP(C81,'Work Records'!$A$4:$C$103,3,FALSE),""))</f>
        <v/>
      </c>
      <c r="F81" s="16" t="n"/>
      <c r="G81" s="21" t="n"/>
      <c r="H81" s="16" t="n"/>
      <c r="I81" s="18" t="n"/>
      <c r="J81" s="27">
        <f>IF(A81="","",IF(C81="","Add work ID",IF(D81="","Check work ID",IF(B81="","Add payment date",IF(G81="","Add amount",IF(G81&lt;=0,"Check amount",IF(H81="","Add payment status",IF(AND(H81="Posted",B81&lt;&gt;"",IFERROR(VLOOKUP(C81,'Work Records'!$A$4:$R$103,18,FALSE),"")&lt;&gt;"",B81&lt;IFERROR(VLOOKUP(C81,'Work Records'!$A$4:$R$103,18,FALSE),"")),"Check date vs. invoice",""))))))))</f>
        <v/>
      </c>
    </row>
    <row r="82">
      <c r="A82" s="16" t="n"/>
      <c r="B82" s="19" t="n"/>
      <c r="C82" s="16" t="n"/>
      <c r="D82" s="32">
        <f>IF(A82="","",IFERROR(VLOOKUP(C82,'Work Records'!$A$4:$B$103,2,FALSE),""))</f>
        <v/>
      </c>
      <c r="E82" s="17">
        <f>IF(A82="","",IFERROR(VLOOKUP(C82,'Work Records'!$A$4:$C$103,3,FALSE),""))</f>
        <v/>
      </c>
      <c r="F82" s="16" t="n"/>
      <c r="G82" s="21" t="n"/>
      <c r="H82" s="16" t="n"/>
      <c r="I82" s="18" t="n"/>
      <c r="J82" s="17">
        <f>IF(A82="","",IF(C82="","Add work ID",IF(D82="","Check work ID",IF(B82="","Add payment date",IF(G82="","Add amount",IF(G82&lt;=0,"Check amount",IF(H82="","Add payment status",IF(AND(H82="Posted",B82&lt;&gt;"",IFERROR(VLOOKUP(C82,'Work Records'!$A$4:$R$103,18,FALSE),"")&lt;&gt;"",B82&lt;IFERROR(VLOOKUP(C82,'Work Records'!$A$4:$R$103,18,FALSE),"")),"Check date vs. invoice",""))))))))</f>
        <v/>
      </c>
    </row>
    <row r="83">
      <c r="A83" s="16" t="n"/>
      <c r="B83" s="19" t="n"/>
      <c r="C83" s="16" t="n"/>
      <c r="D83" s="33">
        <f>IF(A83="","",IFERROR(VLOOKUP(C83,'Work Records'!$A$4:$B$103,2,FALSE),""))</f>
        <v/>
      </c>
      <c r="E83" s="27">
        <f>IF(A83="","",IFERROR(VLOOKUP(C83,'Work Records'!$A$4:$C$103,3,FALSE),""))</f>
        <v/>
      </c>
      <c r="F83" s="16" t="n"/>
      <c r="G83" s="21" t="n"/>
      <c r="H83" s="16" t="n"/>
      <c r="I83" s="18" t="n"/>
      <c r="J83" s="27">
        <f>IF(A83="","",IF(C83="","Add work ID",IF(D83="","Check work ID",IF(B83="","Add payment date",IF(G83="","Add amount",IF(G83&lt;=0,"Check amount",IF(H83="","Add payment status",IF(AND(H83="Posted",B83&lt;&gt;"",IFERROR(VLOOKUP(C83,'Work Records'!$A$4:$R$103,18,FALSE),"")&lt;&gt;"",B83&lt;IFERROR(VLOOKUP(C83,'Work Records'!$A$4:$R$103,18,FALSE),"")),"Check date vs. invoice",""))))))))</f>
        <v/>
      </c>
    </row>
    <row r="84">
      <c r="A84" s="16" t="n"/>
      <c r="B84" s="19" t="n"/>
      <c r="C84" s="16" t="n"/>
      <c r="D84" s="32">
        <f>IF(A84="","",IFERROR(VLOOKUP(C84,'Work Records'!$A$4:$B$103,2,FALSE),""))</f>
        <v/>
      </c>
      <c r="E84" s="17">
        <f>IF(A84="","",IFERROR(VLOOKUP(C84,'Work Records'!$A$4:$C$103,3,FALSE),""))</f>
        <v/>
      </c>
      <c r="F84" s="16" t="n"/>
      <c r="G84" s="21" t="n"/>
      <c r="H84" s="16" t="n"/>
      <c r="I84" s="18" t="n"/>
      <c r="J84" s="17">
        <f>IF(A84="","",IF(C84="","Add work ID",IF(D84="","Check work ID",IF(B84="","Add payment date",IF(G84="","Add amount",IF(G84&lt;=0,"Check amount",IF(H84="","Add payment status",IF(AND(H84="Posted",B84&lt;&gt;"",IFERROR(VLOOKUP(C84,'Work Records'!$A$4:$R$103,18,FALSE),"")&lt;&gt;"",B84&lt;IFERROR(VLOOKUP(C84,'Work Records'!$A$4:$R$103,18,FALSE),"")),"Check date vs. invoice",""))))))))</f>
        <v/>
      </c>
    </row>
    <row r="85">
      <c r="A85" s="16" t="n"/>
      <c r="B85" s="19" t="n"/>
      <c r="C85" s="16" t="n"/>
      <c r="D85" s="33">
        <f>IF(A85="","",IFERROR(VLOOKUP(C85,'Work Records'!$A$4:$B$103,2,FALSE),""))</f>
        <v/>
      </c>
      <c r="E85" s="27">
        <f>IF(A85="","",IFERROR(VLOOKUP(C85,'Work Records'!$A$4:$C$103,3,FALSE),""))</f>
        <v/>
      </c>
      <c r="F85" s="16" t="n"/>
      <c r="G85" s="21" t="n"/>
      <c r="H85" s="16" t="n"/>
      <c r="I85" s="18" t="n"/>
      <c r="J85" s="27">
        <f>IF(A85="","",IF(C85="","Add work ID",IF(D85="","Check work ID",IF(B85="","Add payment date",IF(G85="","Add amount",IF(G85&lt;=0,"Check amount",IF(H85="","Add payment status",IF(AND(H85="Posted",B85&lt;&gt;"",IFERROR(VLOOKUP(C85,'Work Records'!$A$4:$R$103,18,FALSE),"")&lt;&gt;"",B85&lt;IFERROR(VLOOKUP(C85,'Work Records'!$A$4:$R$103,18,FALSE),"")),"Check date vs. invoice",""))))))))</f>
        <v/>
      </c>
    </row>
    <row r="86">
      <c r="A86" s="16" t="n"/>
      <c r="B86" s="19" t="n"/>
      <c r="C86" s="16" t="n"/>
      <c r="D86" s="32">
        <f>IF(A86="","",IFERROR(VLOOKUP(C86,'Work Records'!$A$4:$B$103,2,FALSE),""))</f>
        <v/>
      </c>
      <c r="E86" s="17">
        <f>IF(A86="","",IFERROR(VLOOKUP(C86,'Work Records'!$A$4:$C$103,3,FALSE),""))</f>
        <v/>
      </c>
      <c r="F86" s="16" t="n"/>
      <c r="G86" s="21" t="n"/>
      <c r="H86" s="16" t="n"/>
      <c r="I86" s="18" t="n"/>
      <c r="J86" s="17">
        <f>IF(A86="","",IF(C86="","Add work ID",IF(D86="","Check work ID",IF(B86="","Add payment date",IF(G86="","Add amount",IF(G86&lt;=0,"Check amount",IF(H86="","Add payment status",IF(AND(H86="Posted",B86&lt;&gt;"",IFERROR(VLOOKUP(C86,'Work Records'!$A$4:$R$103,18,FALSE),"")&lt;&gt;"",B86&lt;IFERROR(VLOOKUP(C86,'Work Records'!$A$4:$R$103,18,FALSE),"")),"Check date vs. invoice",""))))))))</f>
        <v/>
      </c>
    </row>
    <row r="87">
      <c r="A87" s="16" t="n"/>
      <c r="B87" s="19" t="n"/>
      <c r="C87" s="16" t="n"/>
      <c r="D87" s="33">
        <f>IF(A87="","",IFERROR(VLOOKUP(C87,'Work Records'!$A$4:$B$103,2,FALSE),""))</f>
        <v/>
      </c>
      <c r="E87" s="27">
        <f>IF(A87="","",IFERROR(VLOOKUP(C87,'Work Records'!$A$4:$C$103,3,FALSE),""))</f>
        <v/>
      </c>
      <c r="F87" s="16" t="n"/>
      <c r="G87" s="21" t="n"/>
      <c r="H87" s="16" t="n"/>
      <c r="I87" s="18" t="n"/>
      <c r="J87" s="27">
        <f>IF(A87="","",IF(C87="","Add work ID",IF(D87="","Check work ID",IF(B87="","Add payment date",IF(G87="","Add amount",IF(G87&lt;=0,"Check amount",IF(H87="","Add payment status",IF(AND(H87="Posted",B87&lt;&gt;"",IFERROR(VLOOKUP(C87,'Work Records'!$A$4:$R$103,18,FALSE),"")&lt;&gt;"",B87&lt;IFERROR(VLOOKUP(C87,'Work Records'!$A$4:$R$103,18,FALSE),"")),"Check date vs. invoice",""))))))))</f>
        <v/>
      </c>
    </row>
    <row r="88">
      <c r="A88" s="16" t="n"/>
      <c r="B88" s="19" t="n"/>
      <c r="C88" s="16" t="n"/>
      <c r="D88" s="32">
        <f>IF(A88="","",IFERROR(VLOOKUP(C88,'Work Records'!$A$4:$B$103,2,FALSE),""))</f>
        <v/>
      </c>
      <c r="E88" s="17">
        <f>IF(A88="","",IFERROR(VLOOKUP(C88,'Work Records'!$A$4:$C$103,3,FALSE),""))</f>
        <v/>
      </c>
      <c r="F88" s="16" t="n"/>
      <c r="G88" s="21" t="n"/>
      <c r="H88" s="16" t="n"/>
      <c r="I88" s="18" t="n"/>
      <c r="J88" s="17">
        <f>IF(A88="","",IF(C88="","Add work ID",IF(D88="","Check work ID",IF(B88="","Add payment date",IF(G88="","Add amount",IF(G88&lt;=0,"Check amount",IF(H88="","Add payment status",IF(AND(H88="Posted",B88&lt;&gt;"",IFERROR(VLOOKUP(C88,'Work Records'!$A$4:$R$103,18,FALSE),"")&lt;&gt;"",B88&lt;IFERROR(VLOOKUP(C88,'Work Records'!$A$4:$R$103,18,FALSE),"")),"Check date vs. invoice",""))))))))</f>
        <v/>
      </c>
    </row>
    <row r="89">
      <c r="A89" s="16" t="n"/>
      <c r="B89" s="19" t="n"/>
      <c r="C89" s="16" t="n"/>
      <c r="D89" s="33">
        <f>IF(A89="","",IFERROR(VLOOKUP(C89,'Work Records'!$A$4:$B$103,2,FALSE),""))</f>
        <v/>
      </c>
      <c r="E89" s="27">
        <f>IF(A89="","",IFERROR(VLOOKUP(C89,'Work Records'!$A$4:$C$103,3,FALSE),""))</f>
        <v/>
      </c>
      <c r="F89" s="16" t="n"/>
      <c r="G89" s="21" t="n"/>
      <c r="H89" s="16" t="n"/>
      <c r="I89" s="18" t="n"/>
      <c r="J89" s="27">
        <f>IF(A89="","",IF(C89="","Add work ID",IF(D89="","Check work ID",IF(B89="","Add payment date",IF(G89="","Add amount",IF(G89&lt;=0,"Check amount",IF(H89="","Add payment status",IF(AND(H89="Posted",B89&lt;&gt;"",IFERROR(VLOOKUP(C89,'Work Records'!$A$4:$R$103,18,FALSE),"")&lt;&gt;"",B89&lt;IFERROR(VLOOKUP(C89,'Work Records'!$A$4:$R$103,18,FALSE),"")),"Check date vs. invoice",""))))))))</f>
        <v/>
      </c>
    </row>
    <row r="90">
      <c r="A90" s="16" t="n"/>
      <c r="B90" s="19" t="n"/>
      <c r="C90" s="16" t="n"/>
      <c r="D90" s="32">
        <f>IF(A90="","",IFERROR(VLOOKUP(C90,'Work Records'!$A$4:$B$103,2,FALSE),""))</f>
        <v/>
      </c>
      <c r="E90" s="17">
        <f>IF(A90="","",IFERROR(VLOOKUP(C90,'Work Records'!$A$4:$C$103,3,FALSE),""))</f>
        <v/>
      </c>
      <c r="F90" s="16" t="n"/>
      <c r="G90" s="21" t="n"/>
      <c r="H90" s="16" t="n"/>
      <c r="I90" s="18" t="n"/>
      <c r="J90" s="17">
        <f>IF(A90="","",IF(C90="","Add work ID",IF(D90="","Check work ID",IF(B90="","Add payment date",IF(G90="","Add amount",IF(G90&lt;=0,"Check amount",IF(H90="","Add payment status",IF(AND(H90="Posted",B90&lt;&gt;"",IFERROR(VLOOKUP(C90,'Work Records'!$A$4:$R$103,18,FALSE),"")&lt;&gt;"",B90&lt;IFERROR(VLOOKUP(C90,'Work Records'!$A$4:$R$103,18,FALSE),"")),"Check date vs. invoice",""))))))))</f>
        <v/>
      </c>
    </row>
    <row r="91">
      <c r="A91" s="16" t="n"/>
      <c r="B91" s="19" t="n"/>
      <c r="C91" s="16" t="n"/>
      <c r="D91" s="33">
        <f>IF(A91="","",IFERROR(VLOOKUP(C91,'Work Records'!$A$4:$B$103,2,FALSE),""))</f>
        <v/>
      </c>
      <c r="E91" s="27">
        <f>IF(A91="","",IFERROR(VLOOKUP(C91,'Work Records'!$A$4:$C$103,3,FALSE),""))</f>
        <v/>
      </c>
      <c r="F91" s="16" t="n"/>
      <c r="G91" s="21" t="n"/>
      <c r="H91" s="16" t="n"/>
      <c r="I91" s="18" t="n"/>
      <c r="J91" s="27">
        <f>IF(A91="","",IF(C91="","Add work ID",IF(D91="","Check work ID",IF(B91="","Add payment date",IF(G91="","Add amount",IF(G91&lt;=0,"Check amount",IF(H91="","Add payment status",IF(AND(H91="Posted",B91&lt;&gt;"",IFERROR(VLOOKUP(C91,'Work Records'!$A$4:$R$103,18,FALSE),"")&lt;&gt;"",B91&lt;IFERROR(VLOOKUP(C91,'Work Records'!$A$4:$R$103,18,FALSE),"")),"Check date vs. invoice",""))))))))</f>
        <v/>
      </c>
    </row>
    <row r="92">
      <c r="A92" s="16" t="n"/>
      <c r="B92" s="19" t="n"/>
      <c r="C92" s="16" t="n"/>
      <c r="D92" s="32">
        <f>IF(A92="","",IFERROR(VLOOKUP(C92,'Work Records'!$A$4:$B$103,2,FALSE),""))</f>
        <v/>
      </c>
      <c r="E92" s="17">
        <f>IF(A92="","",IFERROR(VLOOKUP(C92,'Work Records'!$A$4:$C$103,3,FALSE),""))</f>
        <v/>
      </c>
      <c r="F92" s="16" t="n"/>
      <c r="G92" s="21" t="n"/>
      <c r="H92" s="16" t="n"/>
      <c r="I92" s="18" t="n"/>
      <c r="J92" s="17">
        <f>IF(A92="","",IF(C92="","Add work ID",IF(D92="","Check work ID",IF(B92="","Add payment date",IF(G92="","Add amount",IF(G92&lt;=0,"Check amount",IF(H92="","Add payment status",IF(AND(H92="Posted",B92&lt;&gt;"",IFERROR(VLOOKUP(C92,'Work Records'!$A$4:$R$103,18,FALSE),"")&lt;&gt;"",B92&lt;IFERROR(VLOOKUP(C92,'Work Records'!$A$4:$R$103,18,FALSE),"")),"Check date vs. invoice",""))))))))</f>
        <v/>
      </c>
    </row>
    <row r="93">
      <c r="A93" s="16" t="n"/>
      <c r="B93" s="19" t="n"/>
      <c r="C93" s="16" t="n"/>
      <c r="D93" s="33">
        <f>IF(A93="","",IFERROR(VLOOKUP(C93,'Work Records'!$A$4:$B$103,2,FALSE),""))</f>
        <v/>
      </c>
      <c r="E93" s="27">
        <f>IF(A93="","",IFERROR(VLOOKUP(C93,'Work Records'!$A$4:$C$103,3,FALSE),""))</f>
        <v/>
      </c>
      <c r="F93" s="16" t="n"/>
      <c r="G93" s="21" t="n"/>
      <c r="H93" s="16" t="n"/>
      <c r="I93" s="18" t="n"/>
      <c r="J93" s="27">
        <f>IF(A93="","",IF(C93="","Add work ID",IF(D93="","Check work ID",IF(B93="","Add payment date",IF(G93="","Add amount",IF(G93&lt;=0,"Check amount",IF(H93="","Add payment status",IF(AND(H93="Posted",B93&lt;&gt;"",IFERROR(VLOOKUP(C93,'Work Records'!$A$4:$R$103,18,FALSE),"")&lt;&gt;"",B93&lt;IFERROR(VLOOKUP(C93,'Work Records'!$A$4:$R$103,18,FALSE),"")),"Check date vs. invoice",""))))))))</f>
        <v/>
      </c>
    </row>
    <row r="94">
      <c r="A94" s="16" t="n"/>
      <c r="B94" s="19" t="n"/>
      <c r="C94" s="16" t="n"/>
      <c r="D94" s="32">
        <f>IF(A94="","",IFERROR(VLOOKUP(C94,'Work Records'!$A$4:$B$103,2,FALSE),""))</f>
        <v/>
      </c>
      <c r="E94" s="17">
        <f>IF(A94="","",IFERROR(VLOOKUP(C94,'Work Records'!$A$4:$C$103,3,FALSE),""))</f>
        <v/>
      </c>
      <c r="F94" s="16" t="n"/>
      <c r="G94" s="21" t="n"/>
      <c r="H94" s="16" t="n"/>
      <c r="I94" s="18" t="n"/>
      <c r="J94" s="17">
        <f>IF(A94="","",IF(C94="","Add work ID",IF(D94="","Check work ID",IF(B94="","Add payment date",IF(G94="","Add amount",IF(G94&lt;=0,"Check amount",IF(H94="","Add payment status",IF(AND(H94="Posted",B94&lt;&gt;"",IFERROR(VLOOKUP(C94,'Work Records'!$A$4:$R$103,18,FALSE),"")&lt;&gt;"",B94&lt;IFERROR(VLOOKUP(C94,'Work Records'!$A$4:$R$103,18,FALSE),"")),"Check date vs. invoice",""))))))))</f>
        <v/>
      </c>
    </row>
    <row r="95">
      <c r="A95" s="16" t="n"/>
      <c r="B95" s="19" t="n"/>
      <c r="C95" s="16" t="n"/>
      <c r="D95" s="33">
        <f>IF(A95="","",IFERROR(VLOOKUP(C95,'Work Records'!$A$4:$B$103,2,FALSE),""))</f>
        <v/>
      </c>
      <c r="E95" s="27">
        <f>IF(A95="","",IFERROR(VLOOKUP(C95,'Work Records'!$A$4:$C$103,3,FALSE),""))</f>
        <v/>
      </c>
      <c r="F95" s="16" t="n"/>
      <c r="G95" s="21" t="n"/>
      <c r="H95" s="16" t="n"/>
      <c r="I95" s="18" t="n"/>
      <c r="J95" s="27">
        <f>IF(A95="","",IF(C95="","Add work ID",IF(D95="","Check work ID",IF(B95="","Add payment date",IF(G95="","Add amount",IF(G95&lt;=0,"Check amount",IF(H95="","Add payment status",IF(AND(H95="Posted",B95&lt;&gt;"",IFERROR(VLOOKUP(C95,'Work Records'!$A$4:$R$103,18,FALSE),"")&lt;&gt;"",B95&lt;IFERROR(VLOOKUP(C95,'Work Records'!$A$4:$R$103,18,FALSE),"")),"Check date vs. invoice",""))))))))</f>
        <v/>
      </c>
    </row>
    <row r="96">
      <c r="A96" s="16" t="n"/>
      <c r="B96" s="19" t="n"/>
      <c r="C96" s="16" t="n"/>
      <c r="D96" s="32">
        <f>IF(A96="","",IFERROR(VLOOKUP(C96,'Work Records'!$A$4:$B$103,2,FALSE),""))</f>
        <v/>
      </c>
      <c r="E96" s="17">
        <f>IF(A96="","",IFERROR(VLOOKUP(C96,'Work Records'!$A$4:$C$103,3,FALSE),""))</f>
        <v/>
      </c>
      <c r="F96" s="16" t="n"/>
      <c r="G96" s="21" t="n"/>
      <c r="H96" s="16" t="n"/>
      <c r="I96" s="18" t="n"/>
      <c r="J96" s="17">
        <f>IF(A96="","",IF(C96="","Add work ID",IF(D96="","Check work ID",IF(B96="","Add payment date",IF(G96="","Add amount",IF(G96&lt;=0,"Check amount",IF(H96="","Add payment status",IF(AND(H96="Posted",B96&lt;&gt;"",IFERROR(VLOOKUP(C96,'Work Records'!$A$4:$R$103,18,FALSE),"")&lt;&gt;"",B96&lt;IFERROR(VLOOKUP(C96,'Work Records'!$A$4:$R$103,18,FALSE),"")),"Check date vs. invoice",""))))))))</f>
        <v/>
      </c>
    </row>
    <row r="97">
      <c r="A97" s="16" t="n"/>
      <c r="B97" s="19" t="n"/>
      <c r="C97" s="16" t="n"/>
      <c r="D97" s="33">
        <f>IF(A97="","",IFERROR(VLOOKUP(C97,'Work Records'!$A$4:$B$103,2,FALSE),""))</f>
        <v/>
      </c>
      <c r="E97" s="27">
        <f>IF(A97="","",IFERROR(VLOOKUP(C97,'Work Records'!$A$4:$C$103,3,FALSE),""))</f>
        <v/>
      </c>
      <c r="F97" s="16" t="n"/>
      <c r="G97" s="21" t="n"/>
      <c r="H97" s="16" t="n"/>
      <c r="I97" s="18" t="n"/>
      <c r="J97" s="27">
        <f>IF(A97="","",IF(C97="","Add work ID",IF(D97="","Check work ID",IF(B97="","Add payment date",IF(G97="","Add amount",IF(G97&lt;=0,"Check amount",IF(H97="","Add payment status",IF(AND(H97="Posted",B97&lt;&gt;"",IFERROR(VLOOKUP(C97,'Work Records'!$A$4:$R$103,18,FALSE),"")&lt;&gt;"",B97&lt;IFERROR(VLOOKUP(C97,'Work Records'!$A$4:$R$103,18,FALSE),"")),"Check date vs. invoice",""))))))))</f>
        <v/>
      </c>
    </row>
    <row r="98">
      <c r="A98" s="16" t="n"/>
      <c r="B98" s="19" t="n"/>
      <c r="C98" s="16" t="n"/>
      <c r="D98" s="32">
        <f>IF(A98="","",IFERROR(VLOOKUP(C98,'Work Records'!$A$4:$B$103,2,FALSE),""))</f>
        <v/>
      </c>
      <c r="E98" s="17">
        <f>IF(A98="","",IFERROR(VLOOKUP(C98,'Work Records'!$A$4:$C$103,3,FALSE),""))</f>
        <v/>
      </c>
      <c r="F98" s="16" t="n"/>
      <c r="G98" s="21" t="n"/>
      <c r="H98" s="16" t="n"/>
      <c r="I98" s="18" t="n"/>
      <c r="J98" s="17">
        <f>IF(A98="","",IF(C98="","Add work ID",IF(D98="","Check work ID",IF(B98="","Add payment date",IF(G98="","Add amount",IF(G98&lt;=0,"Check amount",IF(H98="","Add payment status",IF(AND(H98="Posted",B98&lt;&gt;"",IFERROR(VLOOKUP(C98,'Work Records'!$A$4:$R$103,18,FALSE),"")&lt;&gt;"",B98&lt;IFERROR(VLOOKUP(C98,'Work Records'!$A$4:$R$103,18,FALSE),"")),"Check date vs. invoice",""))))))))</f>
        <v/>
      </c>
    </row>
    <row r="99">
      <c r="A99" s="16" t="n"/>
      <c r="B99" s="19" t="n"/>
      <c r="C99" s="16" t="n"/>
      <c r="D99" s="33">
        <f>IF(A99="","",IFERROR(VLOOKUP(C99,'Work Records'!$A$4:$B$103,2,FALSE),""))</f>
        <v/>
      </c>
      <c r="E99" s="27">
        <f>IF(A99="","",IFERROR(VLOOKUP(C99,'Work Records'!$A$4:$C$103,3,FALSE),""))</f>
        <v/>
      </c>
      <c r="F99" s="16" t="n"/>
      <c r="G99" s="21" t="n"/>
      <c r="H99" s="16" t="n"/>
      <c r="I99" s="18" t="n"/>
      <c r="J99" s="27">
        <f>IF(A99="","",IF(C99="","Add work ID",IF(D99="","Check work ID",IF(B99="","Add payment date",IF(G99="","Add amount",IF(G99&lt;=0,"Check amount",IF(H99="","Add payment status",IF(AND(H99="Posted",B99&lt;&gt;"",IFERROR(VLOOKUP(C99,'Work Records'!$A$4:$R$103,18,FALSE),"")&lt;&gt;"",B99&lt;IFERROR(VLOOKUP(C99,'Work Records'!$A$4:$R$103,18,FALSE),"")),"Check date vs. invoice",""))))))))</f>
        <v/>
      </c>
    </row>
    <row r="100">
      <c r="A100" s="16" t="n"/>
      <c r="B100" s="19" t="n"/>
      <c r="C100" s="16" t="n"/>
      <c r="D100" s="32">
        <f>IF(A100="","",IFERROR(VLOOKUP(C100,'Work Records'!$A$4:$B$103,2,FALSE),""))</f>
        <v/>
      </c>
      <c r="E100" s="17">
        <f>IF(A100="","",IFERROR(VLOOKUP(C100,'Work Records'!$A$4:$C$103,3,FALSE),""))</f>
        <v/>
      </c>
      <c r="F100" s="16" t="n"/>
      <c r="G100" s="21" t="n"/>
      <c r="H100" s="16" t="n"/>
      <c r="I100" s="18" t="n"/>
      <c r="J100" s="17">
        <f>IF(A100="","",IF(C100="","Add work ID",IF(D100="","Check work ID",IF(B100="","Add payment date",IF(G100="","Add amount",IF(G100&lt;=0,"Check amount",IF(H100="","Add payment status",IF(AND(H100="Posted",B100&lt;&gt;"",IFERROR(VLOOKUP(C100,'Work Records'!$A$4:$R$103,18,FALSE),"")&lt;&gt;"",B100&lt;IFERROR(VLOOKUP(C100,'Work Records'!$A$4:$R$103,18,FALSE),"")),"Check date vs. invoice",""))))))))</f>
        <v/>
      </c>
    </row>
    <row r="101">
      <c r="A101" s="16" t="n"/>
      <c r="B101" s="19" t="n"/>
      <c r="C101" s="16" t="n"/>
      <c r="D101" s="33">
        <f>IF(A101="","",IFERROR(VLOOKUP(C101,'Work Records'!$A$4:$B$103,2,FALSE),""))</f>
        <v/>
      </c>
      <c r="E101" s="27">
        <f>IF(A101="","",IFERROR(VLOOKUP(C101,'Work Records'!$A$4:$C$103,3,FALSE),""))</f>
        <v/>
      </c>
      <c r="F101" s="16" t="n"/>
      <c r="G101" s="21" t="n"/>
      <c r="H101" s="16" t="n"/>
      <c r="I101" s="18" t="n"/>
      <c r="J101" s="27">
        <f>IF(A101="","",IF(C101="","Add work ID",IF(D101="","Check work ID",IF(B101="","Add payment date",IF(G101="","Add amount",IF(G101&lt;=0,"Check amount",IF(H101="","Add payment status",IF(AND(H101="Posted",B101&lt;&gt;"",IFERROR(VLOOKUP(C101,'Work Records'!$A$4:$R$103,18,FALSE),"")&lt;&gt;"",B101&lt;IFERROR(VLOOKUP(C101,'Work Records'!$A$4:$R$103,18,FALSE),"")),"Check date vs. invoice",""))))))))</f>
        <v/>
      </c>
    </row>
    <row r="102">
      <c r="A102" s="16" t="n"/>
      <c r="B102" s="19" t="n"/>
      <c r="C102" s="16" t="n"/>
      <c r="D102" s="32">
        <f>IF(A102="","",IFERROR(VLOOKUP(C102,'Work Records'!$A$4:$B$103,2,FALSE),""))</f>
        <v/>
      </c>
      <c r="E102" s="17">
        <f>IF(A102="","",IFERROR(VLOOKUP(C102,'Work Records'!$A$4:$C$103,3,FALSE),""))</f>
        <v/>
      </c>
      <c r="F102" s="16" t="n"/>
      <c r="G102" s="21" t="n"/>
      <c r="H102" s="16" t="n"/>
      <c r="I102" s="18" t="n"/>
      <c r="J102" s="17">
        <f>IF(A102="","",IF(C102="","Add work ID",IF(D102="","Check work ID",IF(B102="","Add payment date",IF(G102="","Add amount",IF(G102&lt;=0,"Check amount",IF(H102="","Add payment status",IF(AND(H102="Posted",B102&lt;&gt;"",IFERROR(VLOOKUP(C102,'Work Records'!$A$4:$R$103,18,FALSE),"")&lt;&gt;"",B102&lt;IFERROR(VLOOKUP(C102,'Work Records'!$A$4:$R$103,18,FALSE),"")),"Check date vs. invoice",""))))))))</f>
        <v/>
      </c>
    </row>
    <row r="103">
      <c r="A103" s="16" t="n"/>
      <c r="B103" s="19" t="n"/>
      <c r="C103" s="16" t="n"/>
      <c r="D103" s="33">
        <f>IF(A103="","",IFERROR(VLOOKUP(C103,'Work Records'!$A$4:$B$103,2,FALSE),""))</f>
        <v/>
      </c>
      <c r="E103" s="27">
        <f>IF(A103="","",IFERROR(VLOOKUP(C103,'Work Records'!$A$4:$C$103,3,FALSE),""))</f>
        <v/>
      </c>
      <c r="F103" s="16" t="n"/>
      <c r="G103" s="21" t="n"/>
      <c r="H103" s="16" t="n"/>
      <c r="I103" s="18" t="n"/>
      <c r="J103" s="27">
        <f>IF(A103="","",IF(C103="","Add work ID",IF(D103="","Check work ID",IF(B103="","Add payment date",IF(G103="","Add amount",IF(G103&lt;=0,"Check amount",IF(H103="","Add payment status",IF(AND(H103="Posted",B103&lt;&gt;"",IFERROR(VLOOKUP(C103,'Work Records'!$A$4:$R$103,18,FALSE),"")&lt;&gt;"",B103&lt;IFERROR(VLOOKUP(C103,'Work Records'!$A$4:$R$103,18,FALSE),"")),"Check date vs. invoice",""))))))))</f>
        <v/>
      </c>
    </row>
  </sheetData>
  <autoFilter ref="A3:J103"/>
  <mergeCells count="1">
    <mergeCell ref="A1:J1"/>
  </mergeCells>
  <conditionalFormatting sqref="H4:H103">
    <cfRule type="expression" priority="1" dxfId="1">
      <formula>$H4="Posted"</formula>
    </cfRule>
    <cfRule type="expression" priority="2" dxfId="0">
      <formula>$H4="Void"</formula>
    </cfRule>
  </conditionalFormatting>
  <conditionalFormatting sqref="J4:J103">
    <cfRule type="expression" priority="3" dxfId="0">
      <formula>$J4&lt;&gt;""</formula>
    </cfRule>
  </conditionalFormatting>
  <dataValidations count="6">
    <dataValidation sqref="A4:A103" showDropDown="0" showInputMessage="0" showErrorMessage="0" allowBlank="0" errorTitle="Duplicate Payment ID" error="Enter a unique Payment ID or leave the cell blank." type="custom">
      <formula1>OR(A4="",COUNTIF($A$4:$A$103,A4)=1)</formula1>
    </dataValidation>
    <dataValidation sqref="B4:B103" showDropDown="0" showInputMessage="0" showErrorMessage="0" allowBlank="0" errorTitle="Check the Date" error="Enter a date within the permitted review range." type="date" operator="between">
      <formula1>DATE(YEAR(TODAY())-10,1,1)</formula1>
      <formula2>DATE(YEAR(TODAY())+10,12,31)</formula2>
    </dataValidation>
    <dataValidation sqref="C4:C103" showDropDown="0" showInputMessage="0" showErrorMessage="0" allowBlank="0" errorTitle="Select a Work ID" error="Select an available Work ID." type="list">
      <formula1>'Work Records'!$A$4:$A$103</formula1>
    </dataValidation>
    <dataValidation sqref="F4:F103" showDropDown="0" showInputMessage="0" showErrorMessage="0" allowBlank="0" errorTitle="Select a Payment Method" error="Select a method from the editable Assumptions list." type="list">
      <formula1>'Assumptions'!$E$4:$E$103</formula1>
    </dataValidation>
    <dataValidation sqref="G4:G103" showDropDown="0" showInputMessage="0" showErrorMessage="0" allowBlank="0" errorTitle="Check Payment Amount" error="Enter a payment amount greater than zero." type="decimal" operator="greaterThan">
      <formula1>0</formula1>
    </dataValidation>
    <dataValidation sqref="H4:H103" showDropDown="0" showInputMessage="0" showErrorMessage="0" allowBlank="0" errorTitle="Select a Payment Status" error="Select Posted, Planned, or Void." type="list">
      <formula1>'Assumptions'!$G$4:$G$103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38" customWidth="1" min="2" max="2"/>
    <col width="15" customWidth="1" min="3" max="3"/>
    <col width="21" customWidth="1" min="4" max="4"/>
    <col width="20" customWidth="1" min="5" max="5"/>
    <col width="17" customWidth="1" min="6" max="6"/>
  </cols>
  <sheetData>
    <row r="1" ht="28" customHeight="1">
      <c r="A1" s="1" t="inlineStr">
        <is>
          <t>Subcontractor Terms</t>
        </is>
      </c>
      <c r="B1" s="36" t="n"/>
      <c r="C1" s="36" t="n"/>
      <c r="D1" s="36" t="n"/>
      <c r="E1" s="36" t="n"/>
      <c r="F1" s="37" t="n"/>
    </row>
    <row r="2" ht="20" customHeight="1">
      <c r="A2" s="3" t="inlineStr">
        <is>
          <t>Yellow cells are editable. All sample company names are fictional; default retainage and payment terms are user-maintained assumptions.</t>
        </is>
      </c>
    </row>
    <row r="3" ht="30" customHeight="1">
      <c r="A3" s="15" t="inlineStr">
        <is>
          <t>Subcontractor ID</t>
        </is>
      </c>
      <c r="B3" s="15" t="inlineStr">
        <is>
          <t>Fictional Company</t>
        </is>
      </c>
      <c r="C3" s="15" t="inlineStr">
        <is>
          <t>Status</t>
        </is>
      </c>
      <c r="D3" s="15" t="inlineStr">
        <is>
          <t>Default Retainage %</t>
        </is>
      </c>
      <c r="E3" s="15" t="inlineStr">
        <is>
          <t>Payment Terms Days</t>
        </is>
      </c>
      <c r="F3" s="15" t="inlineStr">
        <is>
          <t>Open Balance</t>
        </is>
      </c>
    </row>
    <row r="4">
      <c r="A4" s="16" t="inlineStr">
        <is>
          <t>SC-001</t>
        </is>
      </c>
      <c r="B4" s="18" t="inlineStr">
        <is>
          <t>Fictional Blue Acorn Grounds LLC</t>
        </is>
      </c>
      <c r="C4" s="16" t="inlineStr">
        <is>
          <t>Active</t>
        </is>
      </c>
      <c r="D4" s="38" t="n">
        <v>0.1</v>
      </c>
      <c r="E4" s="34" t="n">
        <v>15</v>
      </c>
      <c r="F4" s="22">
        <f>IF(A4="","",IFERROR(SUMIF('Work Records'!$B$4:$B$103,A4,'Work Records'!$V$4:$V$103),0))</f>
        <v/>
      </c>
    </row>
    <row r="5">
      <c r="A5" s="16" t="inlineStr">
        <is>
          <t>SC-002</t>
        </is>
      </c>
      <c r="B5" s="18" t="inlineStr">
        <is>
          <t>Fictional Lantern Fox Landscape LLC</t>
        </is>
      </c>
      <c r="C5" s="16" t="inlineStr">
        <is>
          <t>Active</t>
        </is>
      </c>
      <c r="D5" s="38" t="n">
        <v>0.05</v>
      </c>
      <c r="E5" s="34" t="n">
        <v>30</v>
      </c>
      <c r="F5" s="28">
        <f>IF(A5="","",IFERROR(SUMIF('Work Records'!$B$4:$B$103,A5,'Work Records'!$V$4:$V$103),0))</f>
        <v/>
      </c>
    </row>
    <row r="6">
      <c r="A6" s="16" t="inlineStr">
        <is>
          <t>SC-003</t>
        </is>
      </c>
      <c r="B6" s="18" t="inlineStr">
        <is>
          <t>Fictional Paper Birch Outdoor Works LLC</t>
        </is>
      </c>
      <c r="C6" s="16" t="inlineStr">
        <is>
          <t>Active</t>
        </is>
      </c>
      <c r="D6" s="38" t="n">
        <v>0.1</v>
      </c>
      <c r="E6" s="34" t="n">
        <v>15</v>
      </c>
      <c r="F6" s="22">
        <f>IF(A6="","",IFERROR(SUMIF('Work Records'!$B$4:$B$103,A6,'Work Records'!$V$4:$V$103),0))</f>
        <v/>
      </c>
    </row>
    <row r="7">
      <c r="A7" s="16" t="inlineStr">
        <is>
          <t>SC-004</t>
        </is>
      </c>
      <c r="B7" s="18" t="inlineStr">
        <is>
          <t>Fictional Copper Kite Hardscape LLC</t>
        </is>
      </c>
      <c r="C7" s="16" t="inlineStr">
        <is>
          <t>Active</t>
        </is>
      </c>
      <c r="D7" s="38" t="n">
        <v>0.1</v>
      </c>
      <c r="E7" s="34" t="n">
        <v>30</v>
      </c>
      <c r="F7" s="28">
        <f>IF(A7="","",IFERROR(SUMIF('Work Records'!$B$4:$B$103,A7,'Work Records'!$V$4:$V$103),0))</f>
        <v/>
      </c>
    </row>
    <row r="8">
      <c r="A8" s="16" t="inlineStr">
        <is>
          <t>SC-005</t>
        </is>
      </c>
      <c r="B8" s="18" t="inlineStr">
        <is>
          <t>Fictional Juniper Moon Irrigation LLC</t>
        </is>
      </c>
      <c r="C8" s="16" t="inlineStr">
        <is>
          <t>Active</t>
        </is>
      </c>
      <c r="D8" s="38" t="n">
        <v>0</v>
      </c>
      <c r="E8" s="34" t="n">
        <v>30</v>
      </c>
      <c r="F8" s="22">
        <f>IF(A8="","",IFERROR(SUMIF('Work Records'!$B$4:$B$103,A8,'Work Records'!$V$4:$V$103),0))</f>
        <v/>
      </c>
    </row>
    <row r="9">
      <c r="A9" s="16" t="inlineStr">
        <is>
          <t>SC-006</t>
        </is>
      </c>
      <c r="B9" s="18" t="inlineStr">
        <is>
          <t>Fictional Meadow Pixel Services LLC</t>
        </is>
      </c>
      <c r="C9" s="16" t="inlineStr">
        <is>
          <t>Active</t>
        </is>
      </c>
      <c r="D9" s="38" t="n">
        <v>0.05</v>
      </c>
      <c r="E9" s="34" t="n">
        <v>15</v>
      </c>
      <c r="F9" s="28">
        <f>IF(A9="","",IFERROR(SUMIF('Work Records'!$B$4:$B$103,A9,'Work Records'!$V$4:$V$103),0))</f>
        <v/>
      </c>
    </row>
    <row r="10">
      <c r="A10" s="16" t="inlineStr">
        <is>
          <t>SC-007</t>
        </is>
      </c>
      <c r="B10" s="18" t="inlineStr">
        <is>
          <t>Fictional Harbor Fern Turf LLC</t>
        </is>
      </c>
      <c r="C10" s="16" t="inlineStr">
        <is>
          <t>Review</t>
        </is>
      </c>
      <c r="D10" s="38" t="n">
        <v>0.05</v>
      </c>
      <c r="E10" s="34" t="n">
        <v>30</v>
      </c>
      <c r="F10" s="22">
        <f>IF(A10="","",IFERROR(SUMIF('Work Records'!$B$4:$B$103,A10,'Work Records'!$V$4:$V$103),0))</f>
        <v/>
      </c>
    </row>
    <row r="11">
      <c r="A11" s="16" t="inlineStr">
        <is>
          <t>SC-008</t>
        </is>
      </c>
      <c r="B11" s="18" t="inlineStr">
        <is>
          <t>Fictional Silver Pebble Site Care LLC</t>
        </is>
      </c>
      <c r="C11" s="16" t="inlineStr">
        <is>
          <t>Active</t>
        </is>
      </c>
      <c r="D11" s="38" t="n">
        <v>0</v>
      </c>
      <c r="E11" s="34" t="n">
        <v>30</v>
      </c>
      <c r="F11" s="28">
        <f>IF(A11="","",IFERROR(SUMIF('Work Records'!$B$4:$B$103,A11,'Work Records'!$V$4:$V$103),0))</f>
        <v/>
      </c>
    </row>
    <row r="12">
      <c r="A12" s="16" t="n"/>
      <c r="B12" s="18" t="n"/>
      <c r="C12" s="16" t="n"/>
      <c r="D12" s="38" t="n"/>
      <c r="E12" s="34" t="n"/>
      <c r="F12" s="22">
        <f>IF(A12="","",IFERROR(SUMIF('Work Records'!$B$4:$B$103,A12,'Work Records'!$V$4:$V$103),0))</f>
        <v/>
      </c>
    </row>
    <row r="13">
      <c r="A13" s="16" t="n"/>
      <c r="B13" s="18" t="n"/>
      <c r="C13" s="16" t="n"/>
      <c r="D13" s="38" t="n"/>
      <c r="E13" s="34" t="n"/>
      <c r="F13" s="28">
        <f>IF(A13="","",IFERROR(SUMIF('Work Records'!$B$4:$B$103,A13,'Work Records'!$V$4:$V$103),0))</f>
        <v/>
      </c>
    </row>
    <row r="14">
      <c r="A14" s="16" t="n"/>
      <c r="B14" s="18" t="n"/>
      <c r="C14" s="16" t="n"/>
      <c r="D14" s="38" t="n"/>
      <c r="E14" s="34" t="n"/>
      <c r="F14" s="22">
        <f>IF(A14="","",IFERROR(SUMIF('Work Records'!$B$4:$B$103,A14,'Work Records'!$V$4:$V$103),0))</f>
        <v/>
      </c>
    </row>
    <row r="15">
      <c r="A15" s="16" t="n"/>
      <c r="B15" s="18" t="n"/>
      <c r="C15" s="16" t="n"/>
      <c r="D15" s="38" t="n"/>
      <c r="E15" s="34" t="n"/>
      <c r="F15" s="28">
        <f>IF(A15="","",IFERROR(SUMIF('Work Records'!$B$4:$B$103,A15,'Work Records'!$V$4:$V$103),0))</f>
        <v/>
      </c>
    </row>
    <row r="16">
      <c r="A16" s="16" t="n"/>
      <c r="B16" s="18" t="n"/>
      <c r="C16" s="16" t="n"/>
      <c r="D16" s="38" t="n"/>
      <c r="E16" s="34" t="n"/>
      <c r="F16" s="22">
        <f>IF(A16="","",IFERROR(SUMIF('Work Records'!$B$4:$B$103,A16,'Work Records'!$V$4:$V$103),0))</f>
        <v/>
      </c>
    </row>
    <row r="17">
      <c r="A17" s="16" t="n"/>
      <c r="B17" s="18" t="n"/>
      <c r="C17" s="16" t="n"/>
      <c r="D17" s="38" t="n"/>
      <c r="E17" s="34" t="n"/>
      <c r="F17" s="28">
        <f>IF(A17="","",IFERROR(SUMIF('Work Records'!$B$4:$B$103,A17,'Work Records'!$V$4:$V$103),0))</f>
        <v/>
      </c>
    </row>
    <row r="18">
      <c r="A18" s="16" t="n"/>
      <c r="B18" s="18" t="n"/>
      <c r="C18" s="16" t="n"/>
      <c r="D18" s="38" t="n"/>
      <c r="E18" s="34" t="n"/>
      <c r="F18" s="22">
        <f>IF(A18="","",IFERROR(SUMIF('Work Records'!$B$4:$B$103,A18,'Work Records'!$V$4:$V$103),0))</f>
        <v/>
      </c>
    </row>
    <row r="19">
      <c r="A19" s="16" t="n"/>
      <c r="B19" s="18" t="n"/>
      <c r="C19" s="16" t="n"/>
      <c r="D19" s="38" t="n"/>
      <c r="E19" s="34" t="n"/>
      <c r="F19" s="28">
        <f>IF(A19="","",IFERROR(SUMIF('Work Records'!$B$4:$B$103,A19,'Work Records'!$V$4:$V$103),0))</f>
        <v/>
      </c>
    </row>
    <row r="20">
      <c r="A20" s="16" t="n"/>
      <c r="B20" s="18" t="n"/>
      <c r="C20" s="16" t="n"/>
      <c r="D20" s="38" t="n"/>
      <c r="E20" s="34" t="n"/>
      <c r="F20" s="22">
        <f>IF(A20="","",IFERROR(SUMIF('Work Records'!$B$4:$B$103,A20,'Work Records'!$V$4:$V$103),0))</f>
        <v/>
      </c>
    </row>
    <row r="21">
      <c r="A21" s="16" t="n"/>
      <c r="B21" s="18" t="n"/>
      <c r="C21" s="16" t="n"/>
      <c r="D21" s="38" t="n"/>
      <c r="E21" s="34" t="n"/>
      <c r="F21" s="28">
        <f>IF(A21="","",IFERROR(SUMIF('Work Records'!$B$4:$B$103,A21,'Work Records'!$V$4:$V$103),0))</f>
        <v/>
      </c>
    </row>
    <row r="22">
      <c r="A22" s="16" t="n"/>
      <c r="B22" s="18" t="n"/>
      <c r="C22" s="16" t="n"/>
      <c r="D22" s="38" t="n"/>
      <c r="E22" s="34" t="n"/>
      <c r="F22" s="22">
        <f>IF(A22="","",IFERROR(SUMIF('Work Records'!$B$4:$B$103,A22,'Work Records'!$V$4:$V$103),0))</f>
        <v/>
      </c>
    </row>
    <row r="23">
      <c r="A23" s="16" t="n"/>
      <c r="B23" s="18" t="n"/>
      <c r="C23" s="16" t="n"/>
      <c r="D23" s="38" t="n"/>
      <c r="E23" s="34" t="n"/>
      <c r="F23" s="28">
        <f>IF(A23="","",IFERROR(SUMIF('Work Records'!$B$4:$B$103,A23,'Work Records'!$V$4:$V$103),0))</f>
        <v/>
      </c>
    </row>
    <row r="24">
      <c r="A24" s="16" t="n"/>
      <c r="B24" s="18" t="n"/>
      <c r="C24" s="16" t="n"/>
      <c r="D24" s="38" t="n"/>
      <c r="E24" s="34" t="n"/>
      <c r="F24" s="22">
        <f>IF(A24="","",IFERROR(SUMIF('Work Records'!$B$4:$B$103,A24,'Work Records'!$V$4:$V$103),0))</f>
        <v/>
      </c>
    </row>
    <row r="25">
      <c r="A25" s="16" t="n"/>
      <c r="B25" s="18" t="n"/>
      <c r="C25" s="16" t="n"/>
      <c r="D25" s="38" t="n"/>
      <c r="E25" s="34" t="n"/>
      <c r="F25" s="28">
        <f>IF(A25="","",IFERROR(SUMIF('Work Records'!$B$4:$B$103,A25,'Work Records'!$V$4:$V$103),0))</f>
        <v/>
      </c>
    </row>
    <row r="26">
      <c r="A26" s="16" t="n"/>
      <c r="B26" s="18" t="n"/>
      <c r="C26" s="16" t="n"/>
      <c r="D26" s="38" t="n"/>
      <c r="E26" s="34" t="n"/>
      <c r="F26" s="22">
        <f>IF(A26="","",IFERROR(SUMIF('Work Records'!$B$4:$B$103,A26,'Work Records'!$V$4:$V$103),0))</f>
        <v/>
      </c>
    </row>
    <row r="27">
      <c r="A27" s="16" t="n"/>
      <c r="B27" s="18" t="n"/>
      <c r="C27" s="16" t="n"/>
      <c r="D27" s="38" t="n"/>
      <c r="E27" s="34" t="n"/>
      <c r="F27" s="28">
        <f>IF(A27="","",IFERROR(SUMIF('Work Records'!$B$4:$B$103,A27,'Work Records'!$V$4:$V$103),0))</f>
        <v/>
      </c>
    </row>
    <row r="28">
      <c r="A28" s="16" t="n"/>
      <c r="B28" s="18" t="n"/>
      <c r="C28" s="16" t="n"/>
      <c r="D28" s="38" t="n"/>
      <c r="E28" s="34" t="n"/>
      <c r="F28" s="22">
        <f>IF(A28="","",IFERROR(SUMIF('Work Records'!$B$4:$B$103,A28,'Work Records'!$V$4:$V$103),0))</f>
        <v/>
      </c>
    </row>
    <row r="29">
      <c r="A29" s="16" t="n"/>
      <c r="B29" s="18" t="n"/>
      <c r="C29" s="16" t="n"/>
      <c r="D29" s="38" t="n"/>
      <c r="E29" s="34" t="n"/>
      <c r="F29" s="28">
        <f>IF(A29="","",IFERROR(SUMIF('Work Records'!$B$4:$B$103,A29,'Work Records'!$V$4:$V$103),0))</f>
        <v/>
      </c>
    </row>
    <row r="30">
      <c r="A30" s="16" t="n"/>
      <c r="B30" s="18" t="n"/>
      <c r="C30" s="16" t="n"/>
      <c r="D30" s="38" t="n"/>
      <c r="E30" s="34" t="n"/>
      <c r="F30" s="22">
        <f>IF(A30="","",IFERROR(SUMIF('Work Records'!$B$4:$B$103,A30,'Work Records'!$V$4:$V$103),0))</f>
        <v/>
      </c>
    </row>
    <row r="31">
      <c r="A31" s="16" t="n"/>
      <c r="B31" s="18" t="n"/>
      <c r="C31" s="16" t="n"/>
      <c r="D31" s="38" t="n"/>
      <c r="E31" s="34" t="n"/>
      <c r="F31" s="28">
        <f>IF(A31="","",IFERROR(SUMIF('Work Records'!$B$4:$B$103,A31,'Work Records'!$V$4:$V$103),0))</f>
        <v/>
      </c>
    </row>
    <row r="32">
      <c r="A32" s="16" t="n"/>
      <c r="B32" s="18" t="n"/>
      <c r="C32" s="16" t="n"/>
      <c r="D32" s="38" t="n"/>
      <c r="E32" s="34" t="n"/>
      <c r="F32" s="22">
        <f>IF(A32="","",IFERROR(SUMIF('Work Records'!$B$4:$B$103,A32,'Work Records'!$V$4:$V$103),0))</f>
        <v/>
      </c>
    </row>
    <row r="33">
      <c r="A33" s="16" t="n"/>
      <c r="B33" s="18" t="n"/>
      <c r="C33" s="16" t="n"/>
      <c r="D33" s="38" t="n"/>
      <c r="E33" s="34" t="n"/>
      <c r="F33" s="28">
        <f>IF(A33="","",IFERROR(SUMIF('Work Records'!$B$4:$B$103,A33,'Work Records'!$V$4:$V$103),0))</f>
        <v/>
      </c>
    </row>
    <row r="34">
      <c r="A34" s="16" t="n"/>
      <c r="B34" s="18" t="n"/>
      <c r="C34" s="16" t="n"/>
      <c r="D34" s="38" t="n"/>
      <c r="E34" s="34" t="n"/>
      <c r="F34" s="22">
        <f>IF(A34="","",IFERROR(SUMIF('Work Records'!$B$4:$B$103,A34,'Work Records'!$V$4:$V$103),0))</f>
        <v/>
      </c>
    </row>
    <row r="35">
      <c r="A35" s="16" t="n"/>
      <c r="B35" s="18" t="n"/>
      <c r="C35" s="16" t="n"/>
      <c r="D35" s="38" t="n"/>
      <c r="E35" s="34" t="n"/>
      <c r="F35" s="28">
        <f>IF(A35="","",IFERROR(SUMIF('Work Records'!$B$4:$B$103,A35,'Work Records'!$V$4:$V$103),0))</f>
        <v/>
      </c>
    </row>
    <row r="36">
      <c r="A36" s="16" t="n"/>
      <c r="B36" s="18" t="n"/>
      <c r="C36" s="16" t="n"/>
      <c r="D36" s="38" t="n"/>
      <c r="E36" s="34" t="n"/>
      <c r="F36" s="22">
        <f>IF(A36="","",IFERROR(SUMIF('Work Records'!$B$4:$B$103,A36,'Work Records'!$V$4:$V$103),0))</f>
        <v/>
      </c>
    </row>
    <row r="37">
      <c r="A37" s="16" t="n"/>
      <c r="B37" s="18" t="n"/>
      <c r="C37" s="16" t="n"/>
      <c r="D37" s="38" t="n"/>
      <c r="E37" s="34" t="n"/>
      <c r="F37" s="28">
        <f>IF(A37="","",IFERROR(SUMIF('Work Records'!$B$4:$B$103,A37,'Work Records'!$V$4:$V$103),0))</f>
        <v/>
      </c>
    </row>
    <row r="38">
      <c r="A38" s="16" t="n"/>
      <c r="B38" s="18" t="n"/>
      <c r="C38" s="16" t="n"/>
      <c r="D38" s="38" t="n"/>
      <c r="E38" s="34" t="n"/>
      <c r="F38" s="22">
        <f>IF(A38="","",IFERROR(SUMIF('Work Records'!$B$4:$B$103,A38,'Work Records'!$V$4:$V$103),0))</f>
        <v/>
      </c>
    </row>
    <row r="39">
      <c r="A39" s="16" t="n"/>
      <c r="B39" s="18" t="n"/>
      <c r="C39" s="16" t="n"/>
      <c r="D39" s="38" t="n"/>
      <c r="E39" s="34" t="n"/>
      <c r="F39" s="28">
        <f>IF(A39="","",IFERROR(SUMIF('Work Records'!$B$4:$B$103,A39,'Work Records'!$V$4:$V$103),0))</f>
        <v/>
      </c>
    </row>
    <row r="40">
      <c r="A40" s="16" t="n"/>
      <c r="B40" s="18" t="n"/>
      <c r="C40" s="16" t="n"/>
      <c r="D40" s="38" t="n"/>
      <c r="E40" s="34" t="n"/>
      <c r="F40" s="22">
        <f>IF(A40="","",IFERROR(SUMIF('Work Records'!$B$4:$B$103,A40,'Work Records'!$V$4:$V$103),0))</f>
        <v/>
      </c>
    </row>
    <row r="41">
      <c r="A41" s="16" t="n"/>
      <c r="B41" s="18" t="n"/>
      <c r="C41" s="16" t="n"/>
      <c r="D41" s="38" t="n"/>
      <c r="E41" s="34" t="n"/>
      <c r="F41" s="28">
        <f>IF(A41="","",IFERROR(SUMIF('Work Records'!$B$4:$B$103,A41,'Work Records'!$V$4:$V$103),0))</f>
        <v/>
      </c>
    </row>
    <row r="42">
      <c r="A42" s="16" t="n"/>
      <c r="B42" s="18" t="n"/>
      <c r="C42" s="16" t="n"/>
      <c r="D42" s="38" t="n"/>
      <c r="E42" s="34" t="n"/>
      <c r="F42" s="22">
        <f>IF(A42="","",IFERROR(SUMIF('Work Records'!$B$4:$B$103,A42,'Work Records'!$V$4:$V$103),0))</f>
        <v/>
      </c>
    </row>
    <row r="43">
      <c r="A43" s="16" t="n"/>
      <c r="B43" s="18" t="n"/>
      <c r="C43" s="16" t="n"/>
      <c r="D43" s="38" t="n"/>
      <c r="E43" s="34" t="n"/>
      <c r="F43" s="28">
        <f>IF(A43="","",IFERROR(SUMIF('Work Records'!$B$4:$B$103,A43,'Work Records'!$V$4:$V$103),0))</f>
        <v/>
      </c>
    </row>
    <row r="44">
      <c r="A44" s="16" t="n"/>
      <c r="B44" s="18" t="n"/>
      <c r="C44" s="16" t="n"/>
      <c r="D44" s="38" t="n"/>
      <c r="E44" s="34" t="n"/>
      <c r="F44" s="22">
        <f>IF(A44="","",IFERROR(SUMIF('Work Records'!$B$4:$B$103,A44,'Work Records'!$V$4:$V$103),0))</f>
        <v/>
      </c>
    </row>
    <row r="45">
      <c r="A45" s="16" t="n"/>
      <c r="B45" s="18" t="n"/>
      <c r="C45" s="16" t="n"/>
      <c r="D45" s="38" t="n"/>
      <c r="E45" s="34" t="n"/>
      <c r="F45" s="28">
        <f>IF(A45="","",IFERROR(SUMIF('Work Records'!$B$4:$B$103,A45,'Work Records'!$V$4:$V$103),0))</f>
        <v/>
      </c>
    </row>
    <row r="46">
      <c r="A46" s="16" t="n"/>
      <c r="B46" s="18" t="n"/>
      <c r="C46" s="16" t="n"/>
      <c r="D46" s="38" t="n"/>
      <c r="E46" s="34" t="n"/>
      <c r="F46" s="22">
        <f>IF(A46="","",IFERROR(SUMIF('Work Records'!$B$4:$B$103,A46,'Work Records'!$V$4:$V$103),0))</f>
        <v/>
      </c>
    </row>
    <row r="47">
      <c r="A47" s="16" t="n"/>
      <c r="B47" s="18" t="n"/>
      <c r="C47" s="16" t="n"/>
      <c r="D47" s="38" t="n"/>
      <c r="E47" s="34" t="n"/>
      <c r="F47" s="28">
        <f>IF(A47="","",IFERROR(SUMIF('Work Records'!$B$4:$B$103,A47,'Work Records'!$V$4:$V$103),0))</f>
        <v/>
      </c>
    </row>
    <row r="48">
      <c r="A48" s="16" t="n"/>
      <c r="B48" s="18" t="n"/>
      <c r="C48" s="16" t="n"/>
      <c r="D48" s="38" t="n"/>
      <c r="E48" s="34" t="n"/>
      <c r="F48" s="22">
        <f>IF(A48="","",IFERROR(SUMIF('Work Records'!$B$4:$B$103,A48,'Work Records'!$V$4:$V$103),0))</f>
        <v/>
      </c>
    </row>
    <row r="49">
      <c r="A49" s="16" t="n"/>
      <c r="B49" s="18" t="n"/>
      <c r="C49" s="16" t="n"/>
      <c r="D49" s="38" t="n"/>
      <c r="E49" s="34" t="n"/>
      <c r="F49" s="28">
        <f>IF(A49="","",IFERROR(SUMIF('Work Records'!$B$4:$B$103,A49,'Work Records'!$V$4:$V$103),0))</f>
        <v/>
      </c>
    </row>
    <row r="50">
      <c r="A50" s="16" t="n"/>
      <c r="B50" s="18" t="n"/>
      <c r="C50" s="16" t="n"/>
      <c r="D50" s="38" t="n"/>
      <c r="E50" s="34" t="n"/>
      <c r="F50" s="22">
        <f>IF(A50="","",IFERROR(SUMIF('Work Records'!$B$4:$B$103,A50,'Work Records'!$V$4:$V$103),0))</f>
        <v/>
      </c>
    </row>
    <row r="51">
      <c r="A51" s="16" t="n"/>
      <c r="B51" s="18" t="n"/>
      <c r="C51" s="16" t="n"/>
      <c r="D51" s="38" t="n"/>
      <c r="E51" s="34" t="n"/>
      <c r="F51" s="28">
        <f>IF(A51="","",IFERROR(SUMIF('Work Records'!$B$4:$B$103,A51,'Work Records'!$V$4:$V$103),0))</f>
        <v/>
      </c>
    </row>
    <row r="52">
      <c r="A52" s="16" t="n"/>
      <c r="B52" s="18" t="n"/>
      <c r="C52" s="16" t="n"/>
      <c r="D52" s="38" t="n"/>
      <c r="E52" s="34" t="n"/>
      <c r="F52" s="22">
        <f>IF(A52="","",IFERROR(SUMIF('Work Records'!$B$4:$B$103,A52,'Work Records'!$V$4:$V$103),0))</f>
        <v/>
      </c>
    </row>
    <row r="53">
      <c r="A53" s="16" t="n"/>
      <c r="B53" s="18" t="n"/>
      <c r="C53" s="16" t="n"/>
      <c r="D53" s="38" t="n"/>
      <c r="E53" s="34" t="n"/>
      <c r="F53" s="28">
        <f>IF(A53="","",IFERROR(SUMIF('Work Records'!$B$4:$B$103,A53,'Work Records'!$V$4:$V$103),0))</f>
        <v/>
      </c>
    </row>
    <row r="54">
      <c r="A54" s="16" t="n"/>
      <c r="B54" s="18" t="n"/>
      <c r="C54" s="16" t="n"/>
      <c r="D54" s="38" t="n"/>
      <c r="E54" s="34" t="n"/>
      <c r="F54" s="22">
        <f>IF(A54="","",IFERROR(SUMIF('Work Records'!$B$4:$B$103,A54,'Work Records'!$V$4:$V$103),0))</f>
        <v/>
      </c>
    </row>
    <row r="55">
      <c r="A55" s="16" t="n"/>
      <c r="B55" s="18" t="n"/>
      <c r="C55" s="16" t="n"/>
      <c r="D55" s="38" t="n"/>
      <c r="E55" s="34" t="n"/>
      <c r="F55" s="28">
        <f>IF(A55="","",IFERROR(SUMIF('Work Records'!$B$4:$B$103,A55,'Work Records'!$V$4:$V$103),0))</f>
        <v/>
      </c>
    </row>
    <row r="56">
      <c r="A56" s="16" t="n"/>
      <c r="B56" s="18" t="n"/>
      <c r="C56" s="16" t="n"/>
      <c r="D56" s="38" t="n"/>
      <c r="E56" s="34" t="n"/>
      <c r="F56" s="22">
        <f>IF(A56="","",IFERROR(SUMIF('Work Records'!$B$4:$B$103,A56,'Work Records'!$V$4:$V$103),0))</f>
        <v/>
      </c>
    </row>
    <row r="57">
      <c r="A57" s="16" t="n"/>
      <c r="B57" s="18" t="n"/>
      <c r="C57" s="16" t="n"/>
      <c r="D57" s="38" t="n"/>
      <c r="E57" s="34" t="n"/>
      <c r="F57" s="28">
        <f>IF(A57="","",IFERROR(SUMIF('Work Records'!$B$4:$B$103,A57,'Work Records'!$V$4:$V$103),0))</f>
        <v/>
      </c>
    </row>
    <row r="58">
      <c r="A58" s="16" t="n"/>
      <c r="B58" s="18" t="n"/>
      <c r="C58" s="16" t="n"/>
      <c r="D58" s="38" t="n"/>
      <c r="E58" s="34" t="n"/>
      <c r="F58" s="22">
        <f>IF(A58="","",IFERROR(SUMIF('Work Records'!$B$4:$B$103,A58,'Work Records'!$V$4:$V$103),0))</f>
        <v/>
      </c>
    </row>
    <row r="59">
      <c r="A59" s="16" t="n"/>
      <c r="B59" s="18" t="n"/>
      <c r="C59" s="16" t="n"/>
      <c r="D59" s="38" t="n"/>
      <c r="E59" s="34" t="n"/>
      <c r="F59" s="28">
        <f>IF(A59="","",IFERROR(SUMIF('Work Records'!$B$4:$B$103,A59,'Work Records'!$V$4:$V$103),0))</f>
        <v/>
      </c>
    </row>
    <row r="60">
      <c r="A60" s="16" t="n"/>
      <c r="B60" s="18" t="n"/>
      <c r="C60" s="16" t="n"/>
      <c r="D60" s="38" t="n"/>
      <c r="E60" s="34" t="n"/>
      <c r="F60" s="22">
        <f>IF(A60="","",IFERROR(SUMIF('Work Records'!$B$4:$B$103,A60,'Work Records'!$V$4:$V$103),0))</f>
        <v/>
      </c>
    </row>
    <row r="61">
      <c r="A61" s="16" t="n"/>
      <c r="B61" s="18" t="n"/>
      <c r="C61" s="16" t="n"/>
      <c r="D61" s="38" t="n"/>
      <c r="E61" s="34" t="n"/>
      <c r="F61" s="28">
        <f>IF(A61="","",IFERROR(SUMIF('Work Records'!$B$4:$B$103,A61,'Work Records'!$V$4:$V$103),0))</f>
        <v/>
      </c>
    </row>
    <row r="62">
      <c r="A62" s="16" t="n"/>
      <c r="B62" s="18" t="n"/>
      <c r="C62" s="16" t="n"/>
      <c r="D62" s="38" t="n"/>
      <c r="E62" s="34" t="n"/>
      <c r="F62" s="22">
        <f>IF(A62="","",IFERROR(SUMIF('Work Records'!$B$4:$B$103,A62,'Work Records'!$V$4:$V$103),0))</f>
        <v/>
      </c>
    </row>
    <row r="63">
      <c r="A63" s="16" t="n"/>
      <c r="B63" s="18" t="n"/>
      <c r="C63" s="16" t="n"/>
      <c r="D63" s="38" t="n"/>
      <c r="E63" s="34" t="n"/>
      <c r="F63" s="28">
        <f>IF(A63="","",IFERROR(SUMIF('Work Records'!$B$4:$B$103,A63,'Work Records'!$V$4:$V$103),0))</f>
        <v/>
      </c>
    </row>
    <row r="64">
      <c r="A64" s="16" t="n"/>
      <c r="B64" s="18" t="n"/>
      <c r="C64" s="16" t="n"/>
      <c r="D64" s="38" t="n"/>
      <c r="E64" s="34" t="n"/>
      <c r="F64" s="22">
        <f>IF(A64="","",IFERROR(SUMIF('Work Records'!$B$4:$B$103,A64,'Work Records'!$V$4:$V$103),0))</f>
        <v/>
      </c>
    </row>
    <row r="65">
      <c r="A65" s="16" t="n"/>
      <c r="B65" s="18" t="n"/>
      <c r="C65" s="16" t="n"/>
      <c r="D65" s="38" t="n"/>
      <c r="E65" s="34" t="n"/>
      <c r="F65" s="28">
        <f>IF(A65="","",IFERROR(SUMIF('Work Records'!$B$4:$B$103,A65,'Work Records'!$V$4:$V$103),0))</f>
        <v/>
      </c>
    </row>
    <row r="66">
      <c r="A66" s="16" t="n"/>
      <c r="B66" s="18" t="n"/>
      <c r="C66" s="16" t="n"/>
      <c r="D66" s="38" t="n"/>
      <c r="E66" s="34" t="n"/>
      <c r="F66" s="22">
        <f>IF(A66="","",IFERROR(SUMIF('Work Records'!$B$4:$B$103,A66,'Work Records'!$V$4:$V$103),0))</f>
        <v/>
      </c>
    </row>
    <row r="67">
      <c r="A67" s="16" t="n"/>
      <c r="B67" s="18" t="n"/>
      <c r="C67" s="16" t="n"/>
      <c r="D67" s="38" t="n"/>
      <c r="E67" s="34" t="n"/>
      <c r="F67" s="28">
        <f>IF(A67="","",IFERROR(SUMIF('Work Records'!$B$4:$B$103,A67,'Work Records'!$V$4:$V$103),0))</f>
        <v/>
      </c>
    </row>
    <row r="68">
      <c r="A68" s="16" t="n"/>
      <c r="B68" s="18" t="n"/>
      <c r="C68" s="16" t="n"/>
      <c r="D68" s="38" t="n"/>
      <c r="E68" s="34" t="n"/>
      <c r="F68" s="22">
        <f>IF(A68="","",IFERROR(SUMIF('Work Records'!$B$4:$B$103,A68,'Work Records'!$V$4:$V$103),0))</f>
        <v/>
      </c>
    </row>
    <row r="69">
      <c r="A69" s="16" t="n"/>
      <c r="B69" s="18" t="n"/>
      <c r="C69" s="16" t="n"/>
      <c r="D69" s="38" t="n"/>
      <c r="E69" s="34" t="n"/>
      <c r="F69" s="28">
        <f>IF(A69="","",IFERROR(SUMIF('Work Records'!$B$4:$B$103,A69,'Work Records'!$V$4:$V$103),0))</f>
        <v/>
      </c>
    </row>
    <row r="70">
      <c r="A70" s="16" t="n"/>
      <c r="B70" s="18" t="n"/>
      <c r="C70" s="16" t="n"/>
      <c r="D70" s="38" t="n"/>
      <c r="E70" s="34" t="n"/>
      <c r="F70" s="22">
        <f>IF(A70="","",IFERROR(SUMIF('Work Records'!$B$4:$B$103,A70,'Work Records'!$V$4:$V$103),0))</f>
        <v/>
      </c>
    </row>
    <row r="71">
      <c r="A71" s="16" t="n"/>
      <c r="B71" s="18" t="n"/>
      <c r="C71" s="16" t="n"/>
      <c r="D71" s="38" t="n"/>
      <c r="E71" s="34" t="n"/>
      <c r="F71" s="28">
        <f>IF(A71="","",IFERROR(SUMIF('Work Records'!$B$4:$B$103,A71,'Work Records'!$V$4:$V$103),0))</f>
        <v/>
      </c>
    </row>
    <row r="72">
      <c r="A72" s="16" t="n"/>
      <c r="B72" s="18" t="n"/>
      <c r="C72" s="16" t="n"/>
      <c r="D72" s="38" t="n"/>
      <c r="E72" s="34" t="n"/>
      <c r="F72" s="22">
        <f>IF(A72="","",IFERROR(SUMIF('Work Records'!$B$4:$B$103,A72,'Work Records'!$V$4:$V$103),0))</f>
        <v/>
      </c>
    </row>
    <row r="73">
      <c r="A73" s="16" t="n"/>
      <c r="B73" s="18" t="n"/>
      <c r="C73" s="16" t="n"/>
      <c r="D73" s="38" t="n"/>
      <c r="E73" s="34" t="n"/>
      <c r="F73" s="28">
        <f>IF(A73="","",IFERROR(SUMIF('Work Records'!$B$4:$B$103,A73,'Work Records'!$V$4:$V$103),0))</f>
        <v/>
      </c>
    </row>
    <row r="74">
      <c r="A74" s="16" t="n"/>
      <c r="B74" s="18" t="n"/>
      <c r="C74" s="16" t="n"/>
      <c r="D74" s="38" t="n"/>
      <c r="E74" s="34" t="n"/>
      <c r="F74" s="22">
        <f>IF(A74="","",IFERROR(SUMIF('Work Records'!$B$4:$B$103,A74,'Work Records'!$V$4:$V$103),0))</f>
        <v/>
      </c>
    </row>
    <row r="75">
      <c r="A75" s="16" t="n"/>
      <c r="B75" s="18" t="n"/>
      <c r="C75" s="16" t="n"/>
      <c r="D75" s="38" t="n"/>
      <c r="E75" s="34" t="n"/>
      <c r="F75" s="28">
        <f>IF(A75="","",IFERROR(SUMIF('Work Records'!$B$4:$B$103,A75,'Work Records'!$V$4:$V$103),0))</f>
        <v/>
      </c>
    </row>
    <row r="76">
      <c r="A76" s="16" t="n"/>
      <c r="B76" s="18" t="n"/>
      <c r="C76" s="16" t="n"/>
      <c r="D76" s="38" t="n"/>
      <c r="E76" s="34" t="n"/>
      <c r="F76" s="22">
        <f>IF(A76="","",IFERROR(SUMIF('Work Records'!$B$4:$B$103,A76,'Work Records'!$V$4:$V$103),0))</f>
        <v/>
      </c>
    </row>
    <row r="77">
      <c r="A77" s="16" t="n"/>
      <c r="B77" s="18" t="n"/>
      <c r="C77" s="16" t="n"/>
      <c r="D77" s="38" t="n"/>
      <c r="E77" s="34" t="n"/>
      <c r="F77" s="28">
        <f>IF(A77="","",IFERROR(SUMIF('Work Records'!$B$4:$B$103,A77,'Work Records'!$V$4:$V$103),0))</f>
        <v/>
      </c>
    </row>
    <row r="78">
      <c r="A78" s="16" t="n"/>
      <c r="B78" s="18" t="n"/>
      <c r="C78" s="16" t="n"/>
      <c r="D78" s="38" t="n"/>
      <c r="E78" s="34" t="n"/>
      <c r="F78" s="22">
        <f>IF(A78="","",IFERROR(SUMIF('Work Records'!$B$4:$B$103,A78,'Work Records'!$V$4:$V$103),0))</f>
        <v/>
      </c>
    </row>
    <row r="79">
      <c r="A79" s="16" t="n"/>
      <c r="B79" s="18" t="n"/>
      <c r="C79" s="16" t="n"/>
      <c r="D79" s="38" t="n"/>
      <c r="E79" s="34" t="n"/>
      <c r="F79" s="28">
        <f>IF(A79="","",IFERROR(SUMIF('Work Records'!$B$4:$B$103,A79,'Work Records'!$V$4:$V$103),0))</f>
        <v/>
      </c>
    </row>
    <row r="80">
      <c r="A80" s="16" t="n"/>
      <c r="B80" s="18" t="n"/>
      <c r="C80" s="16" t="n"/>
      <c r="D80" s="38" t="n"/>
      <c r="E80" s="34" t="n"/>
      <c r="F80" s="22">
        <f>IF(A80="","",IFERROR(SUMIF('Work Records'!$B$4:$B$103,A80,'Work Records'!$V$4:$V$103),0))</f>
        <v/>
      </c>
    </row>
    <row r="81">
      <c r="A81" s="16" t="n"/>
      <c r="B81" s="18" t="n"/>
      <c r="C81" s="16" t="n"/>
      <c r="D81" s="38" t="n"/>
      <c r="E81" s="34" t="n"/>
      <c r="F81" s="28">
        <f>IF(A81="","",IFERROR(SUMIF('Work Records'!$B$4:$B$103,A81,'Work Records'!$V$4:$V$103),0))</f>
        <v/>
      </c>
    </row>
    <row r="82">
      <c r="A82" s="16" t="n"/>
      <c r="B82" s="18" t="n"/>
      <c r="C82" s="16" t="n"/>
      <c r="D82" s="38" t="n"/>
      <c r="E82" s="34" t="n"/>
      <c r="F82" s="22">
        <f>IF(A82="","",IFERROR(SUMIF('Work Records'!$B$4:$B$103,A82,'Work Records'!$V$4:$V$103),0))</f>
        <v/>
      </c>
    </row>
    <row r="83">
      <c r="A83" s="16" t="n"/>
      <c r="B83" s="18" t="n"/>
      <c r="C83" s="16" t="n"/>
      <c r="D83" s="38" t="n"/>
      <c r="E83" s="34" t="n"/>
      <c r="F83" s="28">
        <f>IF(A83="","",IFERROR(SUMIF('Work Records'!$B$4:$B$103,A83,'Work Records'!$V$4:$V$103),0))</f>
        <v/>
      </c>
    </row>
    <row r="84">
      <c r="A84" s="16" t="n"/>
      <c r="B84" s="18" t="n"/>
      <c r="C84" s="16" t="n"/>
      <c r="D84" s="38" t="n"/>
      <c r="E84" s="34" t="n"/>
      <c r="F84" s="22">
        <f>IF(A84="","",IFERROR(SUMIF('Work Records'!$B$4:$B$103,A84,'Work Records'!$V$4:$V$103),0))</f>
        <v/>
      </c>
    </row>
    <row r="85">
      <c r="A85" s="16" t="n"/>
      <c r="B85" s="18" t="n"/>
      <c r="C85" s="16" t="n"/>
      <c r="D85" s="38" t="n"/>
      <c r="E85" s="34" t="n"/>
      <c r="F85" s="28">
        <f>IF(A85="","",IFERROR(SUMIF('Work Records'!$B$4:$B$103,A85,'Work Records'!$V$4:$V$103),0))</f>
        <v/>
      </c>
    </row>
    <row r="86">
      <c r="A86" s="16" t="n"/>
      <c r="B86" s="18" t="n"/>
      <c r="C86" s="16" t="n"/>
      <c r="D86" s="38" t="n"/>
      <c r="E86" s="34" t="n"/>
      <c r="F86" s="22">
        <f>IF(A86="","",IFERROR(SUMIF('Work Records'!$B$4:$B$103,A86,'Work Records'!$V$4:$V$103),0))</f>
        <v/>
      </c>
    </row>
    <row r="87">
      <c r="A87" s="16" t="n"/>
      <c r="B87" s="18" t="n"/>
      <c r="C87" s="16" t="n"/>
      <c r="D87" s="38" t="n"/>
      <c r="E87" s="34" t="n"/>
      <c r="F87" s="28">
        <f>IF(A87="","",IFERROR(SUMIF('Work Records'!$B$4:$B$103,A87,'Work Records'!$V$4:$V$103),0))</f>
        <v/>
      </c>
    </row>
    <row r="88">
      <c r="A88" s="16" t="n"/>
      <c r="B88" s="18" t="n"/>
      <c r="C88" s="16" t="n"/>
      <c r="D88" s="38" t="n"/>
      <c r="E88" s="34" t="n"/>
      <c r="F88" s="22">
        <f>IF(A88="","",IFERROR(SUMIF('Work Records'!$B$4:$B$103,A88,'Work Records'!$V$4:$V$103),0))</f>
        <v/>
      </c>
    </row>
    <row r="89">
      <c r="A89" s="16" t="n"/>
      <c r="B89" s="18" t="n"/>
      <c r="C89" s="16" t="n"/>
      <c r="D89" s="38" t="n"/>
      <c r="E89" s="34" t="n"/>
      <c r="F89" s="28">
        <f>IF(A89="","",IFERROR(SUMIF('Work Records'!$B$4:$B$103,A89,'Work Records'!$V$4:$V$103),0))</f>
        <v/>
      </c>
    </row>
    <row r="90">
      <c r="A90" s="16" t="n"/>
      <c r="B90" s="18" t="n"/>
      <c r="C90" s="16" t="n"/>
      <c r="D90" s="38" t="n"/>
      <c r="E90" s="34" t="n"/>
      <c r="F90" s="22">
        <f>IF(A90="","",IFERROR(SUMIF('Work Records'!$B$4:$B$103,A90,'Work Records'!$V$4:$V$103),0))</f>
        <v/>
      </c>
    </row>
    <row r="91">
      <c r="A91" s="16" t="n"/>
      <c r="B91" s="18" t="n"/>
      <c r="C91" s="16" t="n"/>
      <c r="D91" s="38" t="n"/>
      <c r="E91" s="34" t="n"/>
      <c r="F91" s="28">
        <f>IF(A91="","",IFERROR(SUMIF('Work Records'!$B$4:$B$103,A91,'Work Records'!$V$4:$V$103),0))</f>
        <v/>
      </c>
    </row>
    <row r="92">
      <c r="A92" s="16" t="n"/>
      <c r="B92" s="18" t="n"/>
      <c r="C92" s="16" t="n"/>
      <c r="D92" s="38" t="n"/>
      <c r="E92" s="34" t="n"/>
      <c r="F92" s="22">
        <f>IF(A92="","",IFERROR(SUMIF('Work Records'!$B$4:$B$103,A92,'Work Records'!$V$4:$V$103),0))</f>
        <v/>
      </c>
    </row>
    <row r="93">
      <c r="A93" s="16" t="n"/>
      <c r="B93" s="18" t="n"/>
      <c r="C93" s="16" t="n"/>
      <c r="D93" s="38" t="n"/>
      <c r="E93" s="34" t="n"/>
      <c r="F93" s="28">
        <f>IF(A93="","",IFERROR(SUMIF('Work Records'!$B$4:$B$103,A93,'Work Records'!$V$4:$V$103),0))</f>
        <v/>
      </c>
    </row>
    <row r="94">
      <c r="A94" s="16" t="n"/>
      <c r="B94" s="18" t="n"/>
      <c r="C94" s="16" t="n"/>
      <c r="D94" s="38" t="n"/>
      <c r="E94" s="34" t="n"/>
      <c r="F94" s="22">
        <f>IF(A94="","",IFERROR(SUMIF('Work Records'!$B$4:$B$103,A94,'Work Records'!$V$4:$V$103),0))</f>
        <v/>
      </c>
    </row>
    <row r="95">
      <c r="A95" s="16" t="n"/>
      <c r="B95" s="18" t="n"/>
      <c r="C95" s="16" t="n"/>
      <c r="D95" s="38" t="n"/>
      <c r="E95" s="34" t="n"/>
      <c r="F95" s="28">
        <f>IF(A95="","",IFERROR(SUMIF('Work Records'!$B$4:$B$103,A95,'Work Records'!$V$4:$V$103),0))</f>
        <v/>
      </c>
    </row>
    <row r="96">
      <c r="A96" s="16" t="n"/>
      <c r="B96" s="18" t="n"/>
      <c r="C96" s="16" t="n"/>
      <c r="D96" s="38" t="n"/>
      <c r="E96" s="34" t="n"/>
      <c r="F96" s="22">
        <f>IF(A96="","",IFERROR(SUMIF('Work Records'!$B$4:$B$103,A96,'Work Records'!$V$4:$V$103),0))</f>
        <v/>
      </c>
    </row>
    <row r="97">
      <c r="A97" s="16" t="n"/>
      <c r="B97" s="18" t="n"/>
      <c r="C97" s="16" t="n"/>
      <c r="D97" s="38" t="n"/>
      <c r="E97" s="34" t="n"/>
      <c r="F97" s="28">
        <f>IF(A97="","",IFERROR(SUMIF('Work Records'!$B$4:$B$103,A97,'Work Records'!$V$4:$V$103),0))</f>
        <v/>
      </c>
    </row>
    <row r="98">
      <c r="A98" s="16" t="n"/>
      <c r="B98" s="18" t="n"/>
      <c r="C98" s="16" t="n"/>
      <c r="D98" s="38" t="n"/>
      <c r="E98" s="34" t="n"/>
      <c r="F98" s="22">
        <f>IF(A98="","",IFERROR(SUMIF('Work Records'!$B$4:$B$103,A98,'Work Records'!$V$4:$V$103),0))</f>
        <v/>
      </c>
    </row>
    <row r="99">
      <c r="A99" s="16" t="n"/>
      <c r="B99" s="18" t="n"/>
      <c r="C99" s="16" t="n"/>
      <c r="D99" s="38" t="n"/>
      <c r="E99" s="34" t="n"/>
      <c r="F99" s="28">
        <f>IF(A99="","",IFERROR(SUMIF('Work Records'!$B$4:$B$103,A99,'Work Records'!$V$4:$V$103),0))</f>
        <v/>
      </c>
    </row>
    <row r="100">
      <c r="A100" s="16" t="n"/>
      <c r="B100" s="18" t="n"/>
      <c r="C100" s="16" t="n"/>
      <c r="D100" s="38" t="n"/>
      <c r="E100" s="34" t="n"/>
      <c r="F100" s="22">
        <f>IF(A100="","",IFERROR(SUMIF('Work Records'!$B$4:$B$103,A100,'Work Records'!$V$4:$V$103),0))</f>
        <v/>
      </c>
    </row>
    <row r="101">
      <c r="A101" s="16" t="n"/>
      <c r="B101" s="18" t="n"/>
      <c r="C101" s="16" t="n"/>
      <c r="D101" s="38" t="n"/>
      <c r="E101" s="34" t="n"/>
      <c r="F101" s="28">
        <f>IF(A101="","",IFERROR(SUMIF('Work Records'!$B$4:$B$103,A101,'Work Records'!$V$4:$V$103),0))</f>
        <v/>
      </c>
    </row>
    <row r="102">
      <c r="A102" s="16" t="n"/>
      <c r="B102" s="18" t="n"/>
      <c r="C102" s="16" t="n"/>
      <c r="D102" s="38" t="n"/>
      <c r="E102" s="34" t="n"/>
      <c r="F102" s="22">
        <f>IF(A102="","",IFERROR(SUMIF('Work Records'!$B$4:$B$103,A102,'Work Records'!$V$4:$V$103),0))</f>
        <v/>
      </c>
    </row>
    <row r="103">
      <c r="A103" s="16" t="n"/>
      <c r="B103" s="18" t="n"/>
      <c r="C103" s="16" t="n"/>
      <c r="D103" s="38" t="n"/>
      <c r="E103" s="34" t="n"/>
      <c r="F103" s="28">
        <f>IF(A103="","",IFERROR(SUMIF('Work Records'!$B$4:$B$103,A103,'Work Records'!$V$4:$V$103),0))</f>
        <v/>
      </c>
    </row>
  </sheetData>
  <autoFilter ref="A3:F103"/>
  <mergeCells count="1">
    <mergeCell ref="A1:F1"/>
  </mergeCells>
  <conditionalFormatting sqref="C4:C103">
    <cfRule type="expression" priority="1" dxfId="1">
      <formula>$C4="Active"</formula>
    </cfRule>
    <cfRule type="expression" priority="2" dxfId="0">
      <formula>$C4="Review"</formula>
    </cfRule>
  </conditionalFormatting>
  <conditionalFormatting sqref="F4:F103">
    <cfRule type="expression" priority="3" dxfId="2">
      <formula>$F4&gt;0</formula>
    </cfRule>
  </conditionalFormatting>
  <dataValidations count="4">
    <dataValidation sqref="A4:A103" showDropDown="0" showInputMessage="0" showErrorMessage="0" allowBlank="0" errorTitle="Duplicate Subcontractor ID" error="Enter a unique Subcontractor ID or leave the cell blank." type="custom">
      <formula1>OR(A4="",COUNTIF($A$4:$A$103,A4)=1)</formula1>
    </dataValidation>
    <dataValidation sqref="C4:C103" showDropDown="0" showInputMessage="0" showErrorMessage="0" allowBlank="0" errorTitle="Select a Status" error="Select a status from the editable Assumptions list." type="list">
      <formula1>'Assumptions'!$I$4:$I$103</formula1>
    </dataValidation>
    <dataValidation sqref="D4:D103" showDropDown="0" showInputMessage="0" showErrorMessage="0" allowBlank="0" errorTitle="Check Retainage" error="Enter a default retainage rate from 0% through 50%." type="decimal" operator="between">
      <formula1>0</formula1>
      <formula2>0.5</formula2>
    </dataValidation>
    <dataValidation sqref="E4:E103" showDropDown="0" showInputMessage="0" showErrorMessage="0" allowBlank="0" errorTitle="Check Payment Terms" error="Enter payment terms from 0 through 120 days." type="whole" operator="between">
      <formula1>0</formula1>
      <formula2>120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3" customWidth="1" min="2" max="2"/>
    <col width="24" customWidth="1" min="3" max="3"/>
    <col width="3" customWidth="1" min="4" max="4"/>
    <col width="24" customWidth="1" min="5" max="5"/>
    <col width="3" customWidth="1" min="6" max="6"/>
    <col width="24" customWidth="1" min="7" max="7"/>
    <col width="3" customWidth="1" min="8" max="8"/>
    <col width="24" customWidth="1" min="9" max="9"/>
  </cols>
  <sheetData>
    <row r="1" ht="28" customHeight="1">
      <c r="A1" s="1" t="inlineStr">
        <is>
          <t>Editable Lists</t>
        </is>
      </c>
      <c r="B1" s="36" t="n"/>
      <c r="C1" s="36" t="n"/>
      <c r="D1" s="36" t="n"/>
      <c r="E1" s="36" t="n"/>
      <c r="F1" s="36" t="n"/>
      <c r="G1" s="36" t="n"/>
      <c r="H1" s="36" t="n"/>
      <c r="I1" s="37" t="n"/>
    </row>
    <row r="2" ht="20" customHeight="1">
      <c r="A2" s="3" t="inlineStr">
        <is>
          <t>Edit the yellow list cells when stable business choices change. Blank prepared rows are available for additional choices.</t>
        </is>
      </c>
    </row>
    <row r="3" ht="30" customHeight="1">
      <c r="A3" s="8" t="inlineStr">
        <is>
          <t>Service Types</t>
        </is>
      </c>
      <c r="C3" s="8" t="inlineStr">
        <is>
          <t>Operating Units</t>
        </is>
      </c>
      <c r="E3" s="8" t="inlineStr">
        <is>
          <t>Payment Methods</t>
        </is>
      </c>
      <c r="G3" s="8" t="inlineStr">
        <is>
          <t>Payment Statuses</t>
        </is>
      </c>
      <c r="I3" s="8" t="inlineStr">
        <is>
          <t>Contractor Statuses</t>
        </is>
      </c>
    </row>
    <row r="4">
      <c r="A4" s="35" t="inlineStr">
        <is>
          <t>Routine Mowing</t>
        </is>
      </c>
      <c r="C4" s="35" t="inlineStr">
        <is>
          <t>Hours</t>
        </is>
      </c>
      <c r="E4" s="35" t="inlineStr">
        <is>
          <t>Check</t>
        </is>
      </c>
      <c r="G4" s="35" t="inlineStr">
        <is>
          <t>Posted</t>
        </is>
      </c>
      <c r="I4" s="35" t="inlineStr">
        <is>
          <t>Active</t>
        </is>
      </c>
    </row>
    <row r="5">
      <c r="A5" s="35" t="inlineStr">
        <is>
          <t>Bed Maintenance</t>
        </is>
      </c>
      <c r="C5" s="35" t="inlineStr">
        <is>
          <t>Square Feet</t>
        </is>
      </c>
      <c r="E5" s="35" t="inlineStr">
        <is>
          <t>Bank Transfer</t>
        </is>
      </c>
      <c r="G5" s="35" t="inlineStr">
        <is>
          <t>Planned</t>
        </is>
      </c>
      <c r="I5" s="35" t="inlineStr">
        <is>
          <t>Inactive</t>
        </is>
      </c>
    </row>
    <row r="6">
      <c r="A6" s="35" t="inlineStr">
        <is>
          <t>Mulch Installation</t>
        </is>
      </c>
      <c r="C6" s="35" t="inlineStr">
        <is>
          <t>Acres</t>
        </is>
      </c>
      <c r="E6" s="35" t="inlineStr">
        <is>
          <t>Credit Card</t>
        </is>
      </c>
      <c r="G6" s="35" t="inlineStr">
        <is>
          <t>Void</t>
        </is>
      </c>
      <c r="I6" s="35" t="inlineStr">
        <is>
          <t>Review</t>
        </is>
      </c>
    </row>
    <row r="7">
      <c r="A7" s="35" t="inlineStr">
        <is>
          <t>Tree Pruning</t>
        </is>
      </c>
      <c r="C7" s="35" t="inlineStr">
        <is>
          <t>Each</t>
        </is>
      </c>
      <c r="E7" s="35" t="inlineStr">
        <is>
          <t>Cash</t>
        </is>
      </c>
      <c r="G7" s="35" t="n"/>
      <c r="I7" s="35" t="n"/>
    </row>
    <row r="8">
      <c r="A8" s="35" t="inlineStr">
        <is>
          <t>Irrigation Repair</t>
        </is>
      </c>
      <c r="C8" s="35" t="inlineStr">
        <is>
          <t>Cubic Yards</t>
        </is>
      </c>
      <c r="E8" s="35" t="inlineStr">
        <is>
          <t>Other</t>
        </is>
      </c>
      <c r="G8" s="35" t="n"/>
      <c r="I8" s="35" t="n"/>
    </row>
    <row r="9">
      <c r="A9" s="35" t="inlineStr">
        <is>
          <t>Sod Installation</t>
        </is>
      </c>
      <c r="C9" s="35" t="inlineStr">
        <is>
          <t>Job</t>
        </is>
      </c>
      <c r="E9" s="35" t="n"/>
      <c r="G9" s="35" t="n"/>
      <c r="I9" s="35" t="n"/>
    </row>
    <row r="10">
      <c r="A10" s="35" t="inlineStr">
        <is>
          <t>Seasonal Cleanup</t>
        </is>
      </c>
      <c r="C10" s="35" t="inlineStr">
        <is>
          <t>Gallons</t>
        </is>
      </c>
      <c r="E10" s="35" t="n"/>
      <c r="G10" s="35" t="n"/>
      <c r="I10" s="35" t="n"/>
    </row>
    <row r="11">
      <c r="A11" s="35" t="inlineStr">
        <is>
          <t>Hardscape Repair</t>
        </is>
      </c>
      <c r="C11" s="35" t="inlineStr">
        <is>
          <t>Pounds</t>
        </is>
      </c>
      <c r="E11" s="35" t="n"/>
      <c r="G11" s="35" t="n"/>
      <c r="I11" s="35" t="n"/>
    </row>
    <row r="12">
      <c r="A12" s="35" t="n"/>
      <c r="C12" s="35" t="n"/>
      <c r="E12" s="35" t="n"/>
      <c r="G12" s="35" t="n"/>
      <c r="I12" s="35" t="n"/>
    </row>
    <row r="13">
      <c r="A13" s="35" t="n"/>
      <c r="C13" s="35" t="n"/>
      <c r="E13" s="35" t="n"/>
      <c r="G13" s="35" t="n"/>
      <c r="I13" s="35" t="n"/>
    </row>
    <row r="14">
      <c r="A14" s="35" t="n"/>
      <c r="C14" s="35" t="n"/>
      <c r="E14" s="35" t="n"/>
      <c r="G14" s="35" t="n"/>
      <c r="I14" s="35" t="n"/>
    </row>
    <row r="15">
      <c r="A15" s="35" t="n"/>
      <c r="C15" s="35" t="n"/>
      <c r="E15" s="35" t="n"/>
      <c r="G15" s="35" t="n"/>
      <c r="I15" s="35" t="n"/>
    </row>
    <row r="16">
      <c r="A16" s="35" t="n"/>
      <c r="C16" s="35" t="n"/>
      <c r="E16" s="35" t="n"/>
      <c r="G16" s="35" t="n"/>
      <c r="I16" s="35" t="n"/>
    </row>
    <row r="17">
      <c r="A17" s="35" t="n"/>
      <c r="C17" s="35" t="n"/>
      <c r="E17" s="35" t="n"/>
      <c r="G17" s="35" t="n"/>
      <c r="I17" s="35" t="n"/>
    </row>
    <row r="18">
      <c r="A18" s="35" t="n"/>
      <c r="C18" s="35" t="n"/>
      <c r="E18" s="35" t="n"/>
      <c r="G18" s="35" t="n"/>
      <c r="I18" s="35" t="n"/>
    </row>
    <row r="19">
      <c r="A19" s="35" t="n"/>
      <c r="C19" s="35" t="n"/>
      <c r="E19" s="35" t="n"/>
      <c r="G19" s="35" t="n"/>
      <c r="I19" s="35" t="n"/>
    </row>
    <row r="20">
      <c r="A20" s="35" t="n"/>
      <c r="C20" s="35" t="n"/>
      <c r="E20" s="35" t="n"/>
      <c r="G20" s="35" t="n"/>
      <c r="I20" s="35" t="n"/>
    </row>
    <row r="21">
      <c r="A21" s="35" t="n"/>
      <c r="C21" s="35" t="n"/>
      <c r="E21" s="35" t="n"/>
      <c r="G21" s="35" t="n"/>
      <c r="I21" s="35" t="n"/>
    </row>
    <row r="22">
      <c r="A22" s="35" t="n"/>
      <c r="C22" s="35" t="n"/>
      <c r="E22" s="35" t="n"/>
      <c r="G22" s="35" t="n"/>
      <c r="I22" s="35" t="n"/>
    </row>
    <row r="23">
      <c r="A23" s="35" t="n"/>
      <c r="C23" s="35" t="n"/>
      <c r="E23" s="35" t="n"/>
      <c r="G23" s="35" t="n"/>
      <c r="I23" s="35" t="n"/>
    </row>
    <row r="24">
      <c r="A24" s="35" t="n"/>
      <c r="C24" s="35" t="n"/>
      <c r="E24" s="35" t="n"/>
      <c r="G24" s="35" t="n"/>
      <c r="I24" s="35" t="n"/>
    </row>
    <row r="25">
      <c r="A25" s="35" t="n"/>
      <c r="C25" s="35" t="n"/>
      <c r="E25" s="35" t="n"/>
      <c r="G25" s="35" t="n"/>
      <c r="I25" s="35" t="n"/>
    </row>
    <row r="26">
      <c r="A26" s="35" t="n"/>
      <c r="C26" s="35" t="n"/>
      <c r="E26" s="35" t="n"/>
      <c r="G26" s="35" t="n"/>
      <c r="I26" s="35" t="n"/>
    </row>
    <row r="27">
      <c r="A27" s="35" t="n"/>
      <c r="C27" s="35" t="n"/>
      <c r="E27" s="35" t="n"/>
      <c r="G27" s="35" t="n"/>
      <c r="I27" s="35" t="n"/>
    </row>
    <row r="28">
      <c r="A28" s="35" t="n"/>
      <c r="C28" s="35" t="n"/>
      <c r="E28" s="35" t="n"/>
      <c r="G28" s="35" t="n"/>
      <c r="I28" s="35" t="n"/>
    </row>
    <row r="29">
      <c r="A29" s="35" t="n"/>
      <c r="C29" s="35" t="n"/>
      <c r="E29" s="35" t="n"/>
      <c r="G29" s="35" t="n"/>
      <c r="I29" s="35" t="n"/>
    </row>
    <row r="30">
      <c r="A30" s="35" t="n"/>
      <c r="C30" s="35" t="n"/>
      <c r="E30" s="35" t="n"/>
      <c r="G30" s="35" t="n"/>
      <c r="I30" s="35" t="n"/>
    </row>
    <row r="31">
      <c r="A31" s="35" t="n"/>
      <c r="C31" s="35" t="n"/>
      <c r="E31" s="35" t="n"/>
      <c r="G31" s="35" t="n"/>
      <c r="I31" s="35" t="n"/>
    </row>
    <row r="32">
      <c r="A32" s="35" t="n"/>
      <c r="C32" s="35" t="n"/>
      <c r="E32" s="35" t="n"/>
      <c r="G32" s="35" t="n"/>
      <c r="I32" s="35" t="n"/>
    </row>
    <row r="33">
      <c r="A33" s="35" t="n"/>
      <c r="C33" s="35" t="n"/>
      <c r="E33" s="35" t="n"/>
      <c r="G33" s="35" t="n"/>
      <c r="I33" s="35" t="n"/>
    </row>
    <row r="34">
      <c r="A34" s="35" t="n"/>
      <c r="C34" s="35" t="n"/>
      <c r="E34" s="35" t="n"/>
      <c r="G34" s="35" t="n"/>
      <c r="I34" s="35" t="n"/>
    </row>
    <row r="35">
      <c r="A35" s="35" t="n"/>
      <c r="C35" s="35" t="n"/>
      <c r="E35" s="35" t="n"/>
      <c r="G35" s="35" t="n"/>
      <c r="I35" s="35" t="n"/>
    </row>
    <row r="36">
      <c r="A36" s="35" t="n"/>
      <c r="C36" s="35" t="n"/>
      <c r="E36" s="35" t="n"/>
      <c r="G36" s="35" t="n"/>
      <c r="I36" s="35" t="n"/>
    </row>
    <row r="37">
      <c r="A37" s="35" t="n"/>
      <c r="C37" s="35" t="n"/>
      <c r="E37" s="35" t="n"/>
      <c r="G37" s="35" t="n"/>
      <c r="I37" s="35" t="n"/>
    </row>
    <row r="38">
      <c r="A38" s="35" t="n"/>
      <c r="C38" s="35" t="n"/>
      <c r="E38" s="35" t="n"/>
      <c r="G38" s="35" t="n"/>
      <c r="I38" s="35" t="n"/>
    </row>
    <row r="39">
      <c r="A39" s="35" t="n"/>
      <c r="C39" s="35" t="n"/>
      <c r="E39" s="35" t="n"/>
      <c r="G39" s="35" t="n"/>
      <c r="I39" s="35" t="n"/>
    </row>
    <row r="40">
      <c r="A40" s="35" t="n"/>
      <c r="C40" s="35" t="n"/>
      <c r="E40" s="35" t="n"/>
      <c r="G40" s="35" t="n"/>
      <c r="I40" s="35" t="n"/>
    </row>
    <row r="41">
      <c r="A41" s="35" t="n"/>
      <c r="C41" s="35" t="n"/>
      <c r="E41" s="35" t="n"/>
      <c r="G41" s="35" t="n"/>
      <c r="I41" s="35" t="n"/>
    </row>
    <row r="42">
      <c r="A42" s="35" t="n"/>
      <c r="C42" s="35" t="n"/>
      <c r="E42" s="35" t="n"/>
      <c r="G42" s="35" t="n"/>
      <c r="I42" s="35" t="n"/>
    </row>
    <row r="43">
      <c r="A43" s="35" t="n"/>
      <c r="C43" s="35" t="n"/>
      <c r="E43" s="35" t="n"/>
      <c r="G43" s="35" t="n"/>
      <c r="I43" s="35" t="n"/>
    </row>
    <row r="44">
      <c r="A44" s="35" t="n"/>
      <c r="C44" s="35" t="n"/>
      <c r="E44" s="35" t="n"/>
      <c r="G44" s="35" t="n"/>
      <c r="I44" s="35" t="n"/>
    </row>
    <row r="45">
      <c r="A45" s="35" t="n"/>
      <c r="C45" s="35" t="n"/>
      <c r="E45" s="35" t="n"/>
      <c r="G45" s="35" t="n"/>
      <c r="I45" s="35" t="n"/>
    </row>
    <row r="46">
      <c r="A46" s="35" t="n"/>
      <c r="C46" s="35" t="n"/>
      <c r="E46" s="35" t="n"/>
      <c r="G46" s="35" t="n"/>
      <c r="I46" s="35" t="n"/>
    </row>
    <row r="47">
      <c r="A47" s="35" t="n"/>
      <c r="C47" s="35" t="n"/>
      <c r="E47" s="35" t="n"/>
      <c r="G47" s="35" t="n"/>
      <c r="I47" s="35" t="n"/>
    </row>
    <row r="48">
      <c r="A48" s="35" t="n"/>
      <c r="C48" s="35" t="n"/>
      <c r="E48" s="35" t="n"/>
      <c r="G48" s="35" t="n"/>
      <c r="I48" s="35" t="n"/>
    </row>
    <row r="49">
      <c r="A49" s="35" t="n"/>
      <c r="C49" s="35" t="n"/>
      <c r="E49" s="35" t="n"/>
      <c r="G49" s="35" t="n"/>
      <c r="I49" s="35" t="n"/>
    </row>
    <row r="50">
      <c r="A50" s="35" t="n"/>
      <c r="C50" s="35" t="n"/>
      <c r="E50" s="35" t="n"/>
      <c r="G50" s="35" t="n"/>
      <c r="I50" s="35" t="n"/>
    </row>
    <row r="51">
      <c r="A51" s="35" t="n"/>
      <c r="C51" s="35" t="n"/>
      <c r="E51" s="35" t="n"/>
      <c r="G51" s="35" t="n"/>
      <c r="I51" s="35" t="n"/>
    </row>
    <row r="52">
      <c r="A52" s="35" t="n"/>
      <c r="C52" s="35" t="n"/>
      <c r="E52" s="35" t="n"/>
      <c r="G52" s="35" t="n"/>
      <c r="I52" s="35" t="n"/>
    </row>
    <row r="53">
      <c r="A53" s="35" t="n"/>
      <c r="C53" s="35" t="n"/>
      <c r="E53" s="35" t="n"/>
      <c r="G53" s="35" t="n"/>
      <c r="I53" s="35" t="n"/>
    </row>
    <row r="54">
      <c r="A54" s="35" t="n"/>
      <c r="C54" s="35" t="n"/>
      <c r="E54" s="35" t="n"/>
      <c r="G54" s="35" t="n"/>
      <c r="I54" s="35" t="n"/>
    </row>
    <row r="55">
      <c r="A55" s="35" t="n"/>
      <c r="C55" s="35" t="n"/>
      <c r="E55" s="35" t="n"/>
      <c r="G55" s="35" t="n"/>
      <c r="I55" s="35" t="n"/>
    </row>
    <row r="56">
      <c r="A56" s="35" t="n"/>
      <c r="C56" s="35" t="n"/>
      <c r="E56" s="35" t="n"/>
      <c r="G56" s="35" t="n"/>
      <c r="I56" s="35" t="n"/>
    </row>
    <row r="57">
      <c r="A57" s="35" t="n"/>
      <c r="C57" s="35" t="n"/>
      <c r="E57" s="35" t="n"/>
      <c r="G57" s="35" t="n"/>
      <c r="I57" s="35" t="n"/>
    </row>
    <row r="58">
      <c r="A58" s="35" t="n"/>
      <c r="C58" s="35" t="n"/>
      <c r="E58" s="35" t="n"/>
      <c r="G58" s="35" t="n"/>
      <c r="I58" s="35" t="n"/>
    </row>
    <row r="59">
      <c r="A59" s="35" t="n"/>
      <c r="C59" s="35" t="n"/>
      <c r="E59" s="35" t="n"/>
      <c r="G59" s="35" t="n"/>
      <c r="I59" s="35" t="n"/>
    </row>
    <row r="60">
      <c r="A60" s="35" t="n"/>
      <c r="C60" s="35" t="n"/>
      <c r="E60" s="35" t="n"/>
      <c r="G60" s="35" t="n"/>
      <c r="I60" s="35" t="n"/>
    </row>
    <row r="61">
      <c r="A61" s="35" t="n"/>
      <c r="C61" s="35" t="n"/>
      <c r="E61" s="35" t="n"/>
      <c r="G61" s="35" t="n"/>
      <c r="I61" s="35" t="n"/>
    </row>
    <row r="62">
      <c r="A62" s="35" t="n"/>
      <c r="C62" s="35" t="n"/>
      <c r="E62" s="35" t="n"/>
      <c r="G62" s="35" t="n"/>
      <c r="I62" s="35" t="n"/>
    </row>
    <row r="63">
      <c r="A63" s="35" t="n"/>
      <c r="C63" s="35" t="n"/>
      <c r="E63" s="35" t="n"/>
      <c r="G63" s="35" t="n"/>
      <c r="I63" s="35" t="n"/>
    </row>
    <row r="64">
      <c r="A64" s="35" t="n"/>
      <c r="C64" s="35" t="n"/>
      <c r="E64" s="35" t="n"/>
      <c r="G64" s="35" t="n"/>
      <c r="I64" s="35" t="n"/>
    </row>
    <row r="65">
      <c r="A65" s="35" t="n"/>
      <c r="C65" s="35" t="n"/>
      <c r="E65" s="35" t="n"/>
      <c r="G65" s="35" t="n"/>
      <c r="I65" s="35" t="n"/>
    </row>
    <row r="66">
      <c r="A66" s="35" t="n"/>
      <c r="C66" s="35" t="n"/>
      <c r="E66" s="35" t="n"/>
      <c r="G66" s="35" t="n"/>
      <c r="I66" s="35" t="n"/>
    </row>
    <row r="67">
      <c r="A67" s="35" t="n"/>
      <c r="C67" s="35" t="n"/>
      <c r="E67" s="35" t="n"/>
      <c r="G67" s="35" t="n"/>
      <c r="I67" s="35" t="n"/>
    </row>
    <row r="68">
      <c r="A68" s="35" t="n"/>
      <c r="C68" s="35" t="n"/>
      <c r="E68" s="35" t="n"/>
      <c r="G68" s="35" t="n"/>
      <c r="I68" s="35" t="n"/>
    </row>
    <row r="69">
      <c r="A69" s="35" t="n"/>
      <c r="C69" s="35" t="n"/>
      <c r="E69" s="35" t="n"/>
      <c r="G69" s="35" t="n"/>
      <c r="I69" s="35" t="n"/>
    </row>
    <row r="70">
      <c r="A70" s="35" t="n"/>
      <c r="C70" s="35" t="n"/>
      <c r="E70" s="35" t="n"/>
      <c r="G70" s="35" t="n"/>
      <c r="I70" s="35" t="n"/>
    </row>
    <row r="71">
      <c r="A71" s="35" t="n"/>
      <c r="C71" s="35" t="n"/>
      <c r="E71" s="35" t="n"/>
      <c r="G71" s="35" t="n"/>
      <c r="I71" s="35" t="n"/>
    </row>
    <row r="72">
      <c r="A72" s="35" t="n"/>
      <c r="C72" s="35" t="n"/>
      <c r="E72" s="35" t="n"/>
      <c r="G72" s="35" t="n"/>
      <c r="I72" s="35" t="n"/>
    </row>
    <row r="73">
      <c r="A73" s="35" t="n"/>
      <c r="C73" s="35" t="n"/>
      <c r="E73" s="35" t="n"/>
      <c r="G73" s="35" t="n"/>
      <c r="I73" s="35" t="n"/>
    </row>
    <row r="74">
      <c r="A74" s="35" t="n"/>
      <c r="C74" s="35" t="n"/>
      <c r="E74" s="35" t="n"/>
      <c r="G74" s="35" t="n"/>
      <c r="I74" s="35" t="n"/>
    </row>
    <row r="75">
      <c r="A75" s="35" t="n"/>
      <c r="C75" s="35" t="n"/>
      <c r="E75" s="35" t="n"/>
      <c r="G75" s="35" t="n"/>
      <c r="I75" s="35" t="n"/>
    </row>
    <row r="76">
      <c r="A76" s="35" t="n"/>
      <c r="C76" s="35" t="n"/>
      <c r="E76" s="35" t="n"/>
      <c r="G76" s="35" t="n"/>
      <c r="I76" s="35" t="n"/>
    </row>
    <row r="77">
      <c r="A77" s="35" t="n"/>
      <c r="C77" s="35" t="n"/>
      <c r="E77" s="35" t="n"/>
      <c r="G77" s="35" t="n"/>
      <c r="I77" s="35" t="n"/>
    </row>
    <row r="78">
      <c r="A78" s="35" t="n"/>
      <c r="C78" s="35" t="n"/>
      <c r="E78" s="35" t="n"/>
      <c r="G78" s="35" t="n"/>
      <c r="I78" s="35" t="n"/>
    </row>
    <row r="79">
      <c r="A79" s="35" t="n"/>
      <c r="C79" s="35" t="n"/>
      <c r="E79" s="35" t="n"/>
      <c r="G79" s="35" t="n"/>
      <c r="I79" s="35" t="n"/>
    </row>
    <row r="80">
      <c r="A80" s="35" t="n"/>
      <c r="C80" s="35" t="n"/>
      <c r="E80" s="35" t="n"/>
      <c r="G80" s="35" t="n"/>
      <c r="I80" s="35" t="n"/>
    </row>
    <row r="81">
      <c r="A81" s="35" t="n"/>
      <c r="C81" s="35" t="n"/>
      <c r="E81" s="35" t="n"/>
      <c r="G81" s="35" t="n"/>
      <c r="I81" s="35" t="n"/>
    </row>
    <row r="82">
      <c r="A82" s="35" t="n"/>
      <c r="C82" s="35" t="n"/>
      <c r="E82" s="35" t="n"/>
      <c r="G82" s="35" t="n"/>
      <c r="I82" s="35" t="n"/>
    </row>
    <row r="83">
      <c r="A83" s="35" t="n"/>
      <c r="C83" s="35" t="n"/>
      <c r="E83" s="35" t="n"/>
      <c r="G83" s="35" t="n"/>
      <c r="I83" s="35" t="n"/>
    </row>
    <row r="84">
      <c r="A84" s="35" t="n"/>
      <c r="C84" s="35" t="n"/>
      <c r="E84" s="35" t="n"/>
      <c r="G84" s="35" t="n"/>
      <c r="I84" s="35" t="n"/>
    </row>
    <row r="85">
      <c r="A85" s="35" t="n"/>
      <c r="C85" s="35" t="n"/>
      <c r="E85" s="35" t="n"/>
      <c r="G85" s="35" t="n"/>
      <c r="I85" s="35" t="n"/>
    </row>
    <row r="86">
      <c r="A86" s="35" t="n"/>
      <c r="C86" s="35" t="n"/>
      <c r="E86" s="35" t="n"/>
      <c r="G86" s="35" t="n"/>
      <c r="I86" s="35" t="n"/>
    </row>
    <row r="87">
      <c r="A87" s="35" t="n"/>
      <c r="C87" s="35" t="n"/>
      <c r="E87" s="35" t="n"/>
      <c r="G87" s="35" t="n"/>
      <c r="I87" s="35" t="n"/>
    </row>
    <row r="88">
      <c r="A88" s="35" t="n"/>
      <c r="C88" s="35" t="n"/>
      <c r="E88" s="35" t="n"/>
      <c r="G88" s="35" t="n"/>
      <c r="I88" s="35" t="n"/>
    </row>
    <row r="89">
      <c r="A89" s="35" t="n"/>
      <c r="C89" s="35" t="n"/>
      <c r="E89" s="35" t="n"/>
      <c r="G89" s="35" t="n"/>
      <c r="I89" s="35" t="n"/>
    </row>
    <row r="90">
      <c r="A90" s="35" t="n"/>
      <c r="C90" s="35" t="n"/>
      <c r="E90" s="35" t="n"/>
      <c r="G90" s="35" t="n"/>
      <c r="I90" s="35" t="n"/>
    </row>
    <row r="91">
      <c r="A91" s="35" t="n"/>
      <c r="C91" s="35" t="n"/>
      <c r="E91" s="35" t="n"/>
      <c r="G91" s="35" t="n"/>
      <c r="I91" s="35" t="n"/>
    </row>
    <row r="92">
      <c r="A92" s="35" t="n"/>
      <c r="C92" s="35" t="n"/>
      <c r="E92" s="35" t="n"/>
      <c r="G92" s="35" t="n"/>
      <c r="I92" s="35" t="n"/>
    </row>
    <row r="93">
      <c r="A93" s="35" t="n"/>
      <c r="C93" s="35" t="n"/>
      <c r="E93" s="35" t="n"/>
      <c r="G93" s="35" t="n"/>
      <c r="I93" s="35" t="n"/>
    </row>
    <row r="94">
      <c r="A94" s="35" t="n"/>
      <c r="C94" s="35" t="n"/>
      <c r="E94" s="35" t="n"/>
      <c r="G94" s="35" t="n"/>
      <c r="I94" s="35" t="n"/>
    </row>
    <row r="95">
      <c r="A95" s="35" t="n"/>
      <c r="C95" s="35" t="n"/>
      <c r="E95" s="35" t="n"/>
      <c r="G95" s="35" t="n"/>
      <c r="I95" s="35" t="n"/>
    </row>
    <row r="96">
      <c r="A96" s="35" t="n"/>
      <c r="C96" s="35" t="n"/>
      <c r="E96" s="35" t="n"/>
      <c r="G96" s="35" t="n"/>
      <c r="I96" s="35" t="n"/>
    </row>
    <row r="97">
      <c r="A97" s="35" t="n"/>
      <c r="C97" s="35" t="n"/>
      <c r="E97" s="35" t="n"/>
      <c r="G97" s="35" t="n"/>
      <c r="I97" s="35" t="n"/>
    </row>
    <row r="98">
      <c r="A98" s="35" t="n"/>
      <c r="C98" s="35" t="n"/>
      <c r="E98" s="35" t="n"/>
      <c r="G98" s="35" t="n"/>
      <c r="I98" s="35" t="n"/>
    </row>
    <row r="99">
      <c r="A99" s="35" t="n"/>
      <c r="C99" s="35" t="n"/>
      <c r="E99" s="35" t="n"/>
      <c r="G99" s="35" t="n"/>
      <c r="I99" s="35" t="n"/>
    </row>
    <row r="100">
      <c r="A100" s="35" t="n"/>
      <c r="C100" s="35" t="n"/>
      <c r="E100" s="35" t="n"/>
      <c r="G100" s="35" t="n"/>
      <c r="I100" s="35" t="n"/>
    </row>
    <row r="101">
      <c r="A101" s="35" t="n"/>
      <c r="C101" s="35" t="n"/>
      <c r="E101" s="35" t="n"/>
      <c r="G101" s="35" t="n"/>
      <c r="I101" s="35" t="n"/>
    </row>
    <row r="102">
      <c r="A102" s="35" t="n"/>
      <c r="C102" s="35" t="n"/>
      <c r="E102" s="35" t="n"/>
      <c r="G102" s="35" t="n"/>
      <c r="I102" s="35" t="n"/>
    </row>
    <row r="103">
      <c r="A103" s="35" t="n"/>
      <c r="C103" s="35" t="n"/>
      <c r="E103" s="35" t="n"/>
      <c r="G103" s="35" t="n"/>
      <c r="I103" s="35" t="n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2026-09-10T20:08:53Z</dcterms:created>
  <dcterms:modified xmlns:dcterms="http://purl.org/dc/terms/" xmlns:xsi="http://www.w3.org/2001/XMLSchema-instance" xsi:type="dcterms:W3CDTF">2026-09-10T20:08:54+00:00Z</dcterms:modified>
</cp:coreProperties>
</file>