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ustomer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'Customers'!$A$3:$V$103</definedName>
    <definedName name="_xlnm._FilterDatabase" localSheetId="2" hidden="1">'Assumptions'!$A$3:$D$12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B84A3A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B84A3A"/>
        <sz val="10"/>
      </font>
      <fill>
        <patternFill patternType="solid">
          <fgColor rgb="00F8DDD8"/>
        </patternFill>
      </fill>
    </dxf>
    <dxf>
      <font>
        <name val="Calibri"/>
        <b val="1"/>
        <color rgb="00337A4E"/>
        <sz val="10"/>
      </font>
      <fill>
        <patternFill patternType="solid">
          <fgColor rgb="00DDEE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Value by Segment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'Summary'!E16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'Summary'!$A$17:$A$21</f>
            </numRef>
          </cat>
          <val>
            <numRef>
              <f>'Summary'!$E$17:$E$21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value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Segment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14</row>
      <rowOff>0</rowOff>
    </from>
    <ext cx="39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/>
  </sheetPr>
  <dimension ref="A1:H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24" customWidth="1" min="3" max="3"/>
    <col width="20" customWidth="1" min="4" max="4"/>
    <col width="25" customWidth="1" min="5" max="5"/>
    <col width="4" customWidth="1" min="6" max="6"/>
    <col width="29" customWidth="1" min="7" max="7"/>
    <col width="14" customWidth="1" min="8" max="8"/>
  </cols>
  <sheetData>
    <row r="1" ht="28" customHeight="1">
      <c r="A1" s="1" t="inlineStr">
        <is>
          <t>Lawn Care Customer Lifetime Value Calculator</t>
        </is>
      </c>
      <c r="B1" s="35" t="n"/>
      <c r="C1" s="35" t="n"/>
      <c r="D1" s="35" t="n"/>
      <c r="E1" s="35" t="n"/>
      <c r="F1" s="35" t="n"/>
      <c r="G1" s="35" t="n"/>
      <c r="H1" s="36" t="n"/>
    </row>
    <row r="2"/>
    <row r="3">
      <c r="A3" s="3" t="inlineStr">
        <is>
          <t>Valuation date</t>
        </is>
      </c>
      <c r="B3" s="4">
        <f>Assumptions!$B$4</f>
        <v/>
      </c>
    </row>
    <row r="4"/>
    <row r="5" ht="30" customHeight="1">
      <c r="A5" s="5" t="inlineStr">
        <is>
          <t>Customers entered</t>
        </is>
      </c>
      <c r="C5" s="5" t="inlineStr">
        <is>
          <t>Active customers</t>
        </is>
      </c>
      <c r="E5" s="5" t="inlineStr">
        <is>
          <t>Paused customers</t>
        </is>
      </c>
      <c r="G5" s="5" t="inlineStr">
        <is>
          <t>Closed customers</t>
        </is>
      </c>
    </row>
    <row r="6">
      <c r="A6" s="6">
        <f>COUNTIF(Customers!$A$4:$A$103,"&lt;&gt;")</f>
        <v/>
      </c>
      <c r="C6" s="6">
        <f>IF($A$6=0,"",COUNTIF(Customers!$H$4:$H$103,"Active"))</f>
        <v/>
      </c>
      <c r="E6" s="6">
        <f>IF($A$6=0,"",COUNTIF(Customers!$H$4:$H$103,"Paused"))</f>
        <v/>
      </c>
      <c r="G6" s="6">
        <f>IF($A$6=0,"",COUNTIF(Customers!$H$4:$H$103,"Closed"))</f>
        <v/>
      </c>
    </row>
    <row r="7"/>
    <row r="8" ht="30" customHeight="1">
      <c r="A8" s="5" t="inlineStr">
        <is>
          <t>Active monthly revenue</t>
        </is>
      </c>
      <c r="C8" s="5" t="inlineStr">
        <is>
          <t>Active monthly contribution</t>
        </is>
      </c>
      <c r="E8" s="5" t="inlineStr">
        <is>
          <t>Active contribution margin</t>
        </is>
      </c>
      <c r="G8" s="5" t="inlineStr">
        <is>
          <t>Estimated total customer value</t>
        </is>
      </c>
    </row>
    <row r="9">
      <c r="A9" s="7">
        <f>IF(COUNT(Customers!$I$4:$I$103)=0,"",SUMIF(Customers!$H$4:$H$103,"Active",Customers!$I$4:$I$103))</f>
        <v/>
      </c>
      <c r="C9" s="7">
        <f>IF(COUNT(Customers!$P$4:$P$103)=0,"",SUMIF(Customers!$H$4:$H$103,"Active",Customers!$P$4:$P$103))</f>
        <v/>
      </c>
      <c r="E9" s="8">
        <f>IFERROR($C$9/$A$9,"")</f>
        <v/>
      </c>
      <c r="G9" s="7">
        <f>IF(COUNT(Customers!$S$4:$S$103)=0,"",SUM(Customers!$S$4:$S$103))</f>
        <v/>
      </c>
    </row>
    <row r="10"/>
    <row r="11" ht="30" customHeight="1">
      <c r="A11" s="5" t="inlineStr">
        <is>
          <t>Average customer value</t>
        </is>
      </c>
      <c r="C11" s="5" t="inlineStr">
        <is>
          <t>Average retention months</t>
        </is>
      </c>
      <c r="E11" s="5" t="inlineStr">
        <is>
          <t>Average acquisition cost</t>
        </is>
      </c>
      <c r="G11" s="5" t="inlineStr">
        <is>
          <t>Review items</t>
        </is>
      </c>
    </row>
    <row r="12">
      <c r="A12" s="7">
        <f>IFERROR(AVERAGE(Customers!$S$4:$S$103),"")</f>
        <v/>
      </c>
      <c r="C12" s="9">
        <f>IFERROR(AVERAGE(Customers!$O$4:$O$103),"")</f>
        <v/>
      </c>
      <c r="E12" s="7">
        <f>IFERROR(AVERAGE(Customers!$M$4:$M$103),"")</f>
        <v/>
      </c>
      <c r="G12" s="6">
        <f>IF($A$6=0,"",COUNTIF(Customers!$V$4:$V$103,"Review:*"))</f>
        <v/>
      </c>
    </row>
    <row r="13"/>
    <row r="14"/>
    <row r="15">
      <c r="A15" s="10" t="inlineStr">
        <is>
          <t>Value by segment</t>
        </is>
      </c>
    </row>
    <row r="16" ht="30" customHeight="1">
      <c r="A16" s="11" t="inlineStr">
        <is>
          <t>Segment</t>
        </is>
      </c>
      <c r="B16" s="11" t="inlineStr">
        <is>
          <t>Customers</t>
        </is>
      </c>
      <c r="C16" s="11" t="inlineStr">
        <is>
          <t>Monthly Revenue</t>
        </is>
      </c>
      <c r="D16" s="11" t="inlineStr">
        <is>
          <t>Monthly Contribution</t>
        </is>
      </c>
      <c r="E16" s="11" t="inlineStr">
        <is>
          <t>Estimated Customer Value</t>
        </is>
      </c>
    </row>
    <row r="17">
      <c r="A17" s="12" t="inlineStr">
        <is>
          <t>Residential Core</t>
        </is>
      </c>
      <c r="B17" s="13">
        <f>COUNTIF(Customers!$D$4:$D$103,$A17)</f>
        <v/>
      </c>
      <c r="C17" s="14">
        <f>IF($B17=0,"",SUMIF(Customers!$D$4:$D$103,$A17,Customers!$I$4:$I$103))</f>
        <v/>
      </c>
      <c r="D17" s="14">
        <f>IF($B17=0,"",SUMIF(Customers!$D$4:$D$103,$A17,Customers!$P$4:$P$103))</f>
        <v/>
      </c>
      <c r="E17" s="14">
        <f>IF($B17=0,"",SUMIF(Customers!$D$4:$D$103,$A17,Customers!$S$4:$S$103))</f>
        <v/>
      </c>
    </row>
    <row r="18">
      <c r="A18" s="15" t="inlineStr">
        <is>
          <t>Residential Premium</t>
        </is>
      </c>
      <c r="B18" s="16">
        <f>COUNTIF(Customers!$D$4:$D$103,$A18)</f>
        <v/>
      </c>
      <c r="C18" s="17">
        <f>IF($B18=0,"",SUMIF(Customers!$D$4:$D$103,$A18,Customers!$I$4:$I$103))</f>
        <v/>
      </c>
      <c r="D18" s="17">
        <f>IF($B18=0,"",SUMIF(Customers!$D$4:$D$103,$A18,Customers!$P$4:$P$103))</f>
        <v/>
      </c>
      <c r="E18" s="17">
        <f>IF($B18=0,"",SUMIF(Customers!$D$4:$D$103,$A18,Customers!$S$4:$S$103))</f>
        <v/>
      </c>
    </row>
    <row r="19">
      <c r="A19" s="12" t="inlineStr">
        <is>
          <t>Small Commercial</t>
        </is>
      </c>
      <c r="B19" s="13">
        <f>COUNTIF(Customers!$D$4:$D$103,$A19)</f>
        <v/>
      </c>
      <c r="C19" s="14">
        <f>IF($B19=0,"",SUMIF(Customers!$D$4:$D$103,$A19,Customers!$I$4:$I$103))</f>
        <v/>
      </c>
      <c r="D19" s="14">
        <f>IF($B19=0,"",SUMIF(Customers!$D$4:$D$103,$A19,Customers!$P$4:$P$103))</f>
        <v/>
      </c>
      <c r="E19" s="14">
        <f>IF($B19=0,"",SUMIF(Customers!$D$4:$D$103,$A19,Customers!$S$4:$S$103))</f>
        <v/>
      </c>
    </row>
    <row r="20">
      <c r="A20" s="15" t="inlineStr">
        <is>
          <t>Seasonal</t>
        </is>
      </c>
      <c r="B20" s="16">
        <f>COUNTIF(Customers!$D$4:$D$103,$A20)</f>
        <v/>
      </c>
      <c r="C20" s="17">
        <f>IF($B20=0,"",SUMIF(Customers!$D$4:$D$103,$A20,Customers!$I$4:$I$103))</f>
        <v/>
      </c>
      <c r="D20" s="17">
        <f>IF($B20=0,"",SUMIF(Customers!$D$4:$D$103,$A20,Customers!$P$4:$P$103))</f>
        <v/>
      </c>
      <c r="E20" s="17">
        <f>IF($B20=0,"",SUMIF(Customers!$D$4:$D$103,$A20,Customers!$S$4:$S$103))</f>
        <v/>
      </c>
    </row>
    <row r="21">
      <c r="A21" s="12" t="inlineStr">
        <is>
          <t>Other</t>
        </is>
      </c>
      <c r="B21" s="13">
        <f>COUNTIF(Customers!$D$4:$D$103,$A21)</f>
        <v/>
      </c>
      <c r="C21" s="14">
        <f>IF($B21=0,"",SUMIF(Customers!$D$4:$D$103,$A21,Customers!$I$4:$I$103))</f>
        <v/>
      </c>
      <c r="D21" s="14">
        <f>IF($B21=0,"",SUMIF(Customers!$D$4:$D$103,$A21,Customers!$P$4:$P$103))</f>
        <v/>
      </c>
      <c r="E21" s="14">
        <f>IF($B21=0,"",SUMIF(Customers!$D$4:$D$103,$A21,Customers!$S$4:$S$103))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37A4E"/>
    <outlinePr summaryBelow="1" summaryRight="1"/>
    <pageSetUpPr/>
  </sheetPr>
  <dimension ref="A1:V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30" customWidth="1" min="3" max="3"/>
    <col width="22" customWidth="1" min="4" max="4"/>
    <col width="20" customWidth="1" min="5" max="5"/>
    <col width="13" customWidth="1" min="6" max="6"/>
    <col width="13" customWidth="1" min="7" max="7"/>
    <col width="12" customWidth="1" min="8" max="8"/>
    <col width="19" customWidth="1" min="9" max="9"/>
    <col width="14" customWidth="1" min="10" max="10"/>
    <col width="17" customWidth="1" min="11" max="11"/>
    <col width="17" customWidth="1" min="12" max="12"/>
    <col width="16" customWidth="1" min="13" max="13"/>
    <col width="19" customWidth="1" min="14" max="14"/>
    <col width="18" customWidth="1" min="15" max="15"/>
    <col width="19" customWidth="1" min="16" max="16"/>
    <col width="18" customWidth="1" min="17" max="17"/>
    <col width="21" customWidth="1" min="18" max="18"/>
    <col width="22" customWidth="1" min="19" max="19"/>
    <col width="16" customWidth="1" min="20" max="20"/>
    <col width="20" customWidth="1" min="21" max="21"/>
    <col width="23" customWidth="1" min="22" max="22"/>
  </cols>
  <sheetData>
    <row r="1" ht="28" customHeight="1">
      <c r="A1" s="1" t="inlineStr">
        <is>
          <t>Customer Value Working Records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5" t="n"/>
      <c r="S1" s="35" t="n"/>
      <c r="T1" s="35" t="n"/>
      <c r="U1" s="35" t="n"/>
      <c r="V1" s="36" t="n"/>
    </row>
    <row r="2">
      <c r="A2" s="18" t="inlineStr">
        <is>
          <t>Yellow cells are editable.</t>
        </is>
      </c>
      <c r="B2" s="19" t="inlineStr">
        <is>
          <t>Formula cells calculate after required inputs are entered.</t>
        </is>
      </c>
    </row>
    <row r="3" ht="42" customHeight="1">
      <c r="A3" s="20" t="inlineStr">
        <is>
          <t>Customer ID</t>
        </is>
      </c>
      <c r="B3" s="20" t="inlineStr">
        <is>
          <t>Customer</t>
        </is>
      </c>
      <c r="C3" s="20" t="inlineStr">
        <is>
          <t>Property</t>
        </is>
      </c>
      <c r="D3" s="20" t="inlineStr">
        <is>
          <t>Segment</t>
        </is>
      </c>
      <c r="E3" s="20" t="inlineStr">
        <is>
          <t>Service Plan</t>
        </is>
      </c>
      <c r="F3" s="20" t="inlineStr">
        <is>
          <t>Start Date</t>
        </is>
      </c>
      <c r="G3" s="20" t="inlineStr">
        <is>
          <t>End Date</t>
        </is>
      </c>
      <c r="H3" s="20" t="inlineStr">
        <is>
          <t>Status</t>
        </is>
      </c>
      <c r="I3" s="20" t="inlineStr">
        <is>
          <t>Monthly Recurring Revenue</t>
        </is>
      </c>
      <c r="J3" s="20" t="inlineStr">
        <is>
          <t>Visits / Month</t>
        </is>
      </c>
      <c r="K3" s="20" t="inlineStr">
        <is>
          <t>Direct Cost / Visit</t>
        </is>
      </c>
      <c r="L3" s="20" t="inlineStr">
        <is>
          <t>Monthly Overhead</t>
        </is>
      </c>
      <c r="M3" s="20" t="inlineStr">
        <is>
          <t>Acquisition Cost</t>
        </is>
      </c>
      <c r="N3" s="20" t="inlineStr">
        <is>
          <t>Retention Override (Months)</t>
        </is>
      </c>
      <c r="O3" s="20" t="inlineStr">
        <is>
          <t>Retention Months Used</t>
        </is>
      </c>
      <c r="P3" s="20" t="inlineStr">
        <is>
          <t>Monthly Contribution</t>
        </is>
      </c>
      <c r="Q3" s="20" t="inlineStr">
        <is>
          <t>Contribution Margin</t>
        </is>
      </c>
      <c r="R3" s="20" t="inlineStr">
        <is>
          <t>Estimated Lifetime Revenue</t>
        </is>
      </c>
      <c r="S3" s="20" t="inlineStr">
        <is>
          <t>Estimated Customer Value</t>
        </is>
      </c>
      <c r="T3" s="20" t="inlineStr">
        <is>
          <t>Observed Months</t>
        </is>
      </c>
      <c r="U3" s="20" t="inlineStr">
        <is>
          <t>Acquisition Payback (Months)</t>
        </is>
      </c>
      <c r="V3" s="20" t="inlineStr">
        <is>
          <t>Review Alert</t>
        </is>
      </c>
    </row>
    <row r="4">
      <c r="A4" s="21" t="inlineStr">
        <is>
          <t>FIC-1001</t>
        </is>
      </c>
      <c r="B4" s="21" t="inlineStr">
        <is>
          <t>Fictional Maple Kite Household</t>
        </is>
      </c>
      <c r="C4" s="21" t="inlineStr">
        <is>
          <t>Fictional Maple Kite Yard</t>
        </is>
      </c>
      <c r="D4" s="21" t="inlineStr">
        <is>
          <t>Residential Core</t>
        </is>
      </c>
      <c r="E4" s="21" t="inlineStr">
        <is>
          <t>Basic Mow</t>
        </is>
      </c>
      <c r="F4" s="22" t="n">
        <v>45362</v>
      </c>
      <c r="G4" s="22" t="n"/>
      <c r="H4" s="21" t="inlineStr">
        <is>
          <t>Active</t>
        </is>
      </c>
      <c r="I4" s="23" t="n">
        <v>185</v>
      </c>
      <c r="J4" s="24" t="n">
        <v>4</v>
      </c>
      <c r="K4" s="23" t="n">
        <v>28</v>
      </c>
      <c r="L4" s="23" t="n">
        <v>18</v>
      </c>
      <c r="M4" s="23" t="n">
        <v>90</v>
      </c>
      <c r="N4" s="25" t="n"/>
      <c r="O4" s="13">
        <f>IF($A4="","",IF($N4&lt;&gt;"",$N4,IFERROR(VLOOKUP($D4,Assumptions!$F$4:$G$8,2,FALSE),"")))</f>
        <v/>
      </c>
      <c r="P4" s="14">
        <f>IF($A4="","",IF(OR($I4="",$J4="",$K4="",$L4=""),"",IFERROR($I4-($J4*$K4)-$L4,"")))</f>
        <v/>
      </c>
      <c r="Q4" s="26">
        <f>IF($A4="","",IFERROR($P4/$I4,""))</f>
        <v/>
      </c>
      <c r="R4" s="14">
        <f>IF($A4="","",IF(OR($I4="",$O4=""),"",IFERROR($I4*$O4,"")))</f>
        <v/>
      </c>
      <c r="S4" s="14">
        <f>IF($A4="","",IF(OR($P4="",$O4="",$M4=""),"",IFERROR(($P4*$O4)-$M4,"")))</f>
        <v/>
      </c>
      <c r="T4" s="13">
        <f>IF($A4="","",IF($F4="","",IFERROR(MAX(0,DATEDIF($F4,IF(AND($H4="Closed",$G4&lt;&gt;""),$G4,Assumptions!$B$4),"m")),"")))</f>
        <v/>
      </c>
      <c r="U4" s="27">
        <f>IF($A4="","",IFERROR(IF($P4&gt;0,$M4/$P4,""),""))</f>
        <v/>
      </c>
      <c r="V4" s="12">
        <f>IF($A4="","",IF(OR($D4="",$E4="",$F4="",$H4="",$I4="",$J4="",$K4="",$L4="",$M4=""),"Review: missing input",IF(AND($F4&lt;&gt;"",$F4&gt;Assumptions!$B$4),"Review: future start",IF(AND($F4&lt;&gt;"",$G4&lt;&gt;"",$G4&lt;$F4),"Review: date order",IF(AND($G4&lt;&gt;"",$G4&gt;Assumptions!$B$4),"Review: future end",IF(AND($H4="Closed",$G4=""),"Review: closed date",IF(AND($H4&lt;&gt;"Closed",$G4&lt;&gt;""),"Review: status/date",IF(OR($O4="",$O4&lt;=0),"Review: retention",IF(AND($T4&lt;&gt;"",$O4&lt;$T4),"Review: retention",IF(AND($P4&lt;&gt;"",$P4&lt;=0),"Review: contribution",IF(AND($Q4&lt;&gt;"",$Q4&lt;Assumptions!$B$5),"Review: low margin",IF(AND($U4&lt;&gt;"",$U4&gt;Assumptions!$B$6),"Review: payback","OK"))))))))))))</f>
        <v/>
      </c>
    </row>
    <row r="5">
      <c r="A5" s="21" t="inlineStr">
        <is>
          <t>FIC-1002</t>
        </is>
      </c>
      <c r="B5" s="21" t="inlineStr">
        <is>
          <t>Fictional Cedar Lantern Household</t>
        </is>
      </c>
      <c r="C5" s="21" t="inlineStr">
        <is>
          <t>Fictional Cedar Lantern Yard</t>
        </is>
      </c>
      <c r="D5" s="21" t="inlineStr">
        <is>
          <t>Residential Premium</t>
        </is>
      </c>
      <c r="E5" s="21" t="inlineStr">
        <is>
          <t>Full Lawn</t>
        </is>
      </c>
      <c r="F5" s="22" t="n">
        <v>45849</v>
      </c>
      <c r="G5" s="22" t="n"/>
      <c r="H5" s="21" t="inlineStr">
        <is>
          <t>Active</t>
        </is>
      </c>
      <c r="I5" s="23" t="n">
        <v>340</v>
      </c>
      <c r="J5" s="24" t="n">
        <v>4</v>
      </c>
      <c r="K5" s="23" t="n">
        <v>45</v>
      </c>
      <c r="L5" s="23" t="n">
        <v>25</v>
      </c>
      <c r="M5" s="23" t="n">
        <v>145</v>
      </c>
      <c r="N5" s="25" t="n"/>
      <c r="O5" s="16">
        <f>IF($A5="","",IF($N5&lt;&gt;"",$N5,IFERROR(VLOOKUP($D5,Assumptions!$F$4:$G$8,2,FALSE),"")))</f>
        <v/>
      </c>
      <c r="P5" s="17">
        <f>IF($A5="","",IF(OR($I5="",$J5="",$K5="",$L5=""),"",IFERROR($I5-($J5*$K5)-$L5,"")))</f>
        <v/>
      </c>
      <c r="Q5" s="28">
        <f>IF($A5="","",IFERROR($P5/$I5,""))</f>
        <v/>
      </c>
      <c r="R5" s="17">
        <f>IF($A5="","",IF(OR($I5="",$O5=""),"",IFERROR($I5*$O5,"")))</f>
        <v/>
      </c>
      <c r="S5" s="17">
        <f>IF($A5="","",IF(OR($P5="",$O5="",$M5=""),"",IFERROR(($P5*$O5)-$M5,"")))</f>
        <v/>
      </c>
      <c r="T5" s="16">
        <f>IF($A5="","",IF($F5="","",IFERROR(MAX(0,DATEDIF($F5,IF(AND($H5="Closed",$G5&lt;&gt;""),$G5,Assumptions!$B$4),"m")),"")))</f>
        <v/>
      </c>
      <c r="U5" s="29">
        <f>IF($A5="","",IFERROR(IF($P5&gt;0,$M5/$P5,""),""))</f>
        <v/>
      </c>
      <c r="V5" s="15">
        <f>IF($A5="","",IF(OR($D5="",$E5="",$F5="",$H5="",$I5="",$J5="",$K5="",$L5="",$M5=""),"Review: missing input",IF(AND($F5&lt;&gt;"",$F5&gt;Assumptions!$B$4),"Review: future start",IF(AND($F5&lt;&gt;"",$G5&lt;&gt;"",$G5&lt;$F5),"Review: date order",IF(AND($G5&lt;&gt;"",$G5&gt;Assumptions!$B$4),"Review: future end",IF(AND($H5="Closed",$G5=""),"Review: closed date",IF(AND($H5&lt;&gt;"Closed",$G5&lt;&gt;""),"Review: status/date",IF(OR($O5="",$O5&lt;=0),"Review: retention",IF(AND($T5&lt;&gt;"",$O5&lt;$T5),"Review: retention",IF(AND($P5&lt;&gt;"",$P5&lt;=0),"Review: contribution",IF(AND($Q5&lt;&gt;"",$Q5&lt;Assumptions!$B$5),"Review: low margin",IF(AND($U5&lt;&gt;"",$U5&gt;Assumptions!$B$6),"Review: payback","OK"))))))))))))</f>
        <v/>
      </c>
    </row>
    <row r="6">
      <c r="A6" s="21" t="inlineStr">
        <is>
          <t>FIC-1003</t>
        </is>
      </c>
      <c r="B6" s="21" t="inlineStr">
        <is>
          <t>Fictional Bluebird Circle HOA</t>
        </is>
      </c>
      <c r="C6" s="21" t="inlineStr">
        <is>
          <t>Fictional Bluebird Circle Grounds</t>
        </is>
      </c>
      <c r="D6" s="21" t="inlineStr">
        <is>
          <t>Small Commercial</t>
        </is>
      </c>
      <c r="E6" s="21" t="inlineStr">
        <is>
          <t>Landscape Care</t>
        </is>
      </c>
      <c r="F6" s="22" t="n">
        <v>44753</v>
      </c>
      <c r="G6" s="22" t="n"/>
      <c r="H6" s="21" t="inlineStr">
        <is>
          <t>Active</t>
        </is>
      </c>
      <c r="I6" s="23" t="n">
        <v>1800</v>
      </c>
      <c r="J6" s="24" t="n">
        <v>8</v>
      </c>
      <c r="K6" s="23" t="n">
        <v>120</v>
      </c>
      <c r="L6" s="23" t="n">
        <v>210</v>
      </c>
      <c r="M6" s="23" t="n">
        <v>1000</v>
      </c>
      <c r="N6" s="25" t="n">
        <v>240</v>
      </c>
      <c r="O6" s="13">
        <f>IF($A6="","",IF($N6&lt;&gt;"",$N6,IFERROR(VLOOKUP($D6,Assumptions!$F$4:$G$8,2,FALSE),"")))</f>
        <v/>
      </c>
      <c r="P6" s="14">
        <f>IF($A6="","",IF(OR($I6="",$J6="",$K6="",$L6=""),"",IFERROR($I6-($J6*$K6)-$L6,"")))</f>
        <v/>
      </c>
      <c r="Q6" s="26">
        <f>IF($A6="","",IFERROR($P6/$I6,""))</f>
        <v/>
      </c>
      <c r="R6" s="14">
        <f>IF($A6="","",IF(OR($I6="",$O6=""),"",IFERROR($I6*$O6,"")))</f>
        <v/>
      </c>
      <c r="S6" s="14">
        <f>IF($A6="","",IF(OR($P6="",$O6="",$M6=""),"",IFERROR(($P6*$O6)-$M6,"")))</f>
        <v/>
      </c>
      <c r="T6" s="13">
        <f>IF($A6="","",IF($F6="","",IFERROR(MAX(0,DATEDIF($F6,IF(AND($H6="Closed",$G6&lt;&gt;""),$G6,Assumptions!$B$4),"m")),"")))</f>
        <v/>
      </c>
      <c r="U6" s="27">
        <f>IF($A6="","",IFERROR(IF($P6&gt;0,$M6/$P6,""),""))</f>
        <v/>
      </c>
      <c r="V6" s="12">
        <f>IF($A6="","",IF(OR($D6="",$E6="",$F6="",$H6="",$I6="",$J6="",$K6="",$L6="",$M6=""),"Review: missing input",IF(AND($F6&lt;&gt;"",$F6&gt;Assumptions!$B$4),"Review: future start",IF(AND($F6&lt;&gt;"",$G6&lt;&gt;"",$G6&lt;$F6),"Review: date order",IF(AND($G6&lt;&gt;"",$G6&gt;Assumptions!$B$4),"Review: future end",IF(AND($H6="Closed",$G6=""),"Review: closed date",IF(AND($H6&lt;&gt;"Closed",$G6&lt;&gt;""),"Review: status/date",IF(OR($O6="",$O6&lt;=0),"Review: retention",IF(AND($T6&lt;&gt;"",$O6&lt;$T6),"Review: retention",IF(AND($P6&lt;&gt;"",$P6&lt;=0),"Review: contribution",IF(AND($Q6&lt;&gt;"",$Q6&lt;Assumptions!$B$5),"Review: low margin",IF(AND($U6&lt;&gt;"",$U6&gt;Assumptions!$B$6),"Review: payback","OK"))))))))))))</f>
        <v/>
      </c>
    </row>
    <row r="7">
      <c r="A7" s="21" t="inlineStr">
        <is>
          <t>FIC-1004</t>
        </is>
      </c>
      <c r="B7" s="21" t="inlineStr">
        <is>
          <t>Fictional Copper Acorn Cafe</t>
        </is>
      </c>
      <c r="C7" s="21" t="inlineStr">
        <is>
          <t>Fictional Copper Acorn Grounds</t>
        </is>
      </c>
      <c r="D7" s="21" t="inlineStr">
        <is>
          <t>Small Commercial</t>
        </is>
      </c>
      <c r="E7" s="21" t="inlineStr">
        <is>
          <t>Basic Mow</t>
        </is>
      </c>
      <c r="F7" s="22" t="n">
        <v>45057</v>
      </c>
      <c r="G7" s="22" t="n">
        <v>46033</v>
      </c>
      <c r="H7" s="21" t="inlineStr">
        <is>
          <t>Closed</t>
        </is>
      </c>
      <c r="I7" s="23" t="n">
        <v>520</v>
      </c>
      <c r="J7" s="24" t="n">
        <v>4</v>
      </c>
      <c r="K7" s="23" t="n">
        <v>75</v>
      </c>
      <c r="L7" s="23" t="n">
        <v>60</v>
      </c>
      <c r="M7" s="23" t="n">
        <v>360</v>
      </c>
      <c r="N7" s="25" t="n">
        <v>36</v>
      </c>
      <c r="O7" s="16">
        <f>IF($A7="","",IF($N7&lt;&gt;"",$N7,IFERROR(VLOOKUP($D7,Assumptions!$F$4:$G$8,2,FALSE),"")))</f>
        <v/>
      </c>
      <c r="P7" s="17">
        <f>IF($A7="","",IF(OR($I7="",$J7="",$K7="",$L7=""),"",IFERROR($I7-($J7*$K7)-$L7,"")))</f>
        <v/>
      </c>
      <c r="Q7" s="28">
        <f>IF($A7="","",IFERROR($P7/$I7,""))</f>
        <v/>
      </c>
      <c r="R7" s="17">
        <f>IF($A7="","",IF(OR($I7="",$O7=""),"",IFERROR($I7*$O7,"")))</f>
        <v/>
      </c>
      <c r="S7" s="17">
        <f>IF($A7="","",IF(OR($P7="",$O7="",$M7=""),"",IFERROR(($P7*$O7)-$M7,"")))</f>
        <v/>
      </c>
      <c r="T7" s="16">
        <f>IF($A7="","",IF($F7="","",IFERROR(MAX(0,DATEDIF($F7,IF(AND($H7="Closed",$G7&lt;&gt;""),$G7,Assumptions!$B$4),"m")),"")))</f>
        <v/>
      </c>
      <c r="U7" s="29">
        <f>IF($A7="","",IFERROR(IF($P7&gt;0,$M7/$P7,""),""))</f>
        <v/>
      </c>
      <c r="V7" s="15">
        <f>IF($A7="","",IF(OR($D7="",$E7="",$F7="",$H7="",$I7="",$J7="",$K7="",$L7="",$M7=""),"Review: missing input",IF(AND($F7&lt;&gt;"",$F7&gt;Assumptions!$B$4),"Review: future start",IF(AND($F7&lt;&gt;"",$G7&lt;&gt;"",$G7&lt;$F7),"Review: date order",IF(AND($G7&lt;&gt;"",$G7&gt;Assumptions!$B$4),"Review: future end",IF(AND($H7="Closed",$G7=""),"Review: closed date",IF(AND($H7&lt;&gt;"Closed",$G7&lt;&gt;""),"Review: status/date",IF(OR($O7="",$O7&lt;=0),"Review: retention",IF(AND($T7&lt;&gt;"",$O7&lt;$T7),"Review: retention",IF(AND($P7&lt;&gt;"",$P7&lt;=0),"Review: contribution",IF(AND($Q7&lt;&gt;"",$Q7&lt;Assumptions!$B$5),"Review: low margin",IF(AND($U7&lt;&gt;"",$U7&gt;Assumptions!$B$6),"Review: payback","OK"))))))))))))</f>
        <v/>
      </c>
    </row>
    <row r="8">
      <c r="A8" s="21" t="inlineStr">
        <is>
          <t>FIC-1005</t>
        </is>
      </c>
      <c r="B8" s="21" t="inlineStr">
        <is>
          <t>Fictional Juniper Moon Studio</t>
        </is>
      </c>
      <c r="C8" s="21" t="inlineStr">
        <is>
          <t>Fictional Juniper Moon Garden</t>
        </is>
      </c>
      <c r="D8" s="21" t="inlineStr">
        <is>
          <t>Seasonal</t>
        </is>
      </c>
      <c r="E8" s="21" t="inlineStr">
        <is>
          <t>Seasonal Care</t>
        </is>
      </c>
      <c r="F8" s="22" t="n">
        <v>45972</v>
      </c>
      <c r="G8" s="22" t="n"/>
      <c r="H8" s="21" t="inlineStr">
        <is>
          <t>Paused</t>
        </is>
      </c>
      <c r="I8" s="23" t="n">
        <v>210</v>
      </c>
      <c r="J8" s="24" t="n">
        <v>2</v>
      </c>
      <c r="K8" s="23" t="n">
        <v>55</v>
      </c>
      <c r="L8" s="23" t="n">
        <v>20</v>
      </c>
      <c r="M8" s="23" t="n">
        <v>720</v>
      </c>
      <c r="N8" s="25" t="n">
        <v>12</v>
      </c>
      <c r="O8" s="13">
        <f>IF($A8="","",IF($N8&lt;&gt;"",$N8,IFERROR(VLOOKUP($D8,Assumptions!$F$4:$G$8,2,FALSE),"")))</f>
        <v/>
      </c>
      <c r="P8" s="14">
        <f>IF($A8="","",IF(OR($I8="",$J8="",$K8="",$L8=""),"",IFERROR($I8-($J8*$K8)-$L8,"")))</f>
        <v/>
      </c>
      <c r="Q8" s="26">
        <f>IF($A8="","",IFERROR($P8/$I8,""))</f>
        <v/>
      </c>
      <c r="R8" s="14">
        <f>IF($A8="","",IF(OR($I8="",$O8=""),"",IFERROR($I8*$O8,"")))</f>
        <v/>
      </c>
      <c r="S8" s="14">
        <f>IF($A8="","",IF(OR($P8="",$O8="",$M8=""),"",IFERROR(($P8*$O8)-$M8,"")))</f>
        <v/>
      </c>
      <c r="T8" s="13">
        <f>IF($A8="","",IF($F8="","",IFERROR(MAX(0,DATEDIF($F8,IF(AND($H8="Closed",$G8&lt;&gt;""),$G8,Assumptions!$B$4),"m")),"")))</f>
        <v/>
      </c>
      <c r="U8" s="27">
        <f>IF($A8="","",IFERROR(IF($P8&gt;0,$M8/$P8,""),""))</f>
        <v/>
      </c>
      <c r="V8" s="12">
        <f>IF($A8="","",IF(OR($D8="",$E8="",$F8="",$H8="",$I8="",$J8="",$K8="",$L8="",$M8=""),"Review: missing input",IF(AND($F8&lt;&gt;"",$F8&gt;Assumptions!$B$4),"Review: future start",IF(AND($F8&lt;&gt;"",$G8&lt;&gt;"",$G8&lt;$F8),"Review: date order",IF(AND($G8&lt;&gt;"",$G8&gt;Assumptions!$B$4),"Review: future end",IF(AND($H8="Closed",$G8=""),"Review: closed date",IF(AND($H8&lt;&gt;"Closed",$G8&lt;&gt;""),"Review: status/date",IF(OR($O8="",$O8&lt;=0),"Review: retention",IF(AND($T8&lt;&gt;"",$O8&lt;$T8),"Review: retention",IF(AND($P8&lt;&gt;"",$P8&lt;=0),"Review: contribution",IF(AND($Q8&lt;&gt;"",$Q8&lt;Assumptions!$B$5),"Review: low margin",IF(AND($U8&lt;&gt;"",$U8&gt;Assumptions!$B$6),"Review: payback","OK"))))))))))))</f>
        <v/>
      </c>
    </row>
    <row r="9">
      <c r="A9" s="21" t="inlineStr">
        <is>
          <t>FIC-1006</t>
        </is>
      </c>
      <c r="B9" s="21" t="inlineStr">
        <is>
          <t>Fictional Willow Compass Household</t>
        </is>
      </c>
      <c r="C9" s="21" t="inlineStr">
        <is>
          <t>Fictional Willow Compass Yard</t>
        </is>
      </c>
      <c r="D9" s="21" t="inlineStr">
        <is>
          <t>Residential Core</t>
        </is>
      </c>
      <c r="E9" s="21" t="inlineStr">
        <is>
          <t>Full Lawn</t>
        </is>
      </c>
      <c r="F9" s="22" t="n">
        <v>44450</v>
      </c>
      <c r="G9" s="22" t="n"/>
      <c r="H9" s="21" t="inlineStr">
        <is>
          <t>Active</t>
        </is>
      </c>
      <c r="I9" s="23" t="n">
        <v>295</v>
      </c>
      <c r="J9" s="24" t="n">
        <v>4</v>
      </c>
      <c r="K9" s="23" t="n">
        <v>39</v>
      </c>
      <c r="L9" s="23" t="n">
        <v>22</v>
      </c>
      <c r="M9" s="23" t="n">
        <v>120</v>
      </c>
      <c r="N9" s="25" t="n"/>
      <c r="O9" s="16">
        <f>IF($A9="","",IF($N9&lt;&gt;"",$N9,IFERROR(VLOOKUP($D9,Assumptions!$F$4:$G$8,2,FALSE),"")))</f>
        <v/>
      </c>
      <c r="P9" s="17">
        <f>IF($A9="","",IF(OR($I9="",$J9="",$K9="",$L9=""),"",IFERROR($I9-($J9*$K9)-$L9,"")))</f>
        <v/>
      </c>
      <c r="Q9" s="28">
        <f>IF($A9="","",IFERROR($P9/$I9,""))</f>
        <v/>
      </c>
      <c r="R9" s="17">
        <f>IF($A9="","",IF(OR($I9="",$O9=""),"",IFERROR($I9*$O9,"")))</f>
        <v/>
      </c>
      <c r="S9" s="17">
        <f>IF($A9="","",IF(OR($P9="",$O9="",$M9=""),"",IFERROR(($P9*$O9)-$M9,"")))</f>
        <v/>
      </c>
      <c r="T9" s="16">
        <f>IF($A9="","",IF($F9="","",IFERROR(MAX(0,DATEDIF($F9,IF(AND($H9="Closed",$G9&lt;&gt;""),$G9,Assumptions!$B$4),"m")),"")))</f>
        <v/>
      </c>
      <c r="U9" s="29">
        <f>IF($A9="","",IFERROR(IF($P9&gt;0,$M9/$P9,""),""))</f>
        <v/>
      </c>
      <c r="V9" s="15">
        <f>IF($A9="","",IF(OR($D9="",$E9="",$F9="",$H9="",$I9="",$J9="",$K9="",$L9="",$M9=""),"Review: missing input",IF(AND($F9&lt;&gt;"",$F9&gt;Assumptions!$B$4),"Review: future start",IF(AND($F9&lt;&gt;"",$G9&lt;&gt;"",$G9&lt;$F9),"Review: date order",IF(AND($G9&lt;&gt;"",$G9&gt;Assumptions!$B$4),"Review: future end",IF(AND($H9="Closed",$G9=""),"Review: closed date",IF(AND($H9&lt;&gt;"Closed",$G9&lt;&gt;""),"Review: status/date",IF(OR($O9="",$O9&lt;=0),"Review: retention",IF(AND($T9&lt;&gt;"",$O9&lt;$T9),"Review: retention",IF(AND($P9&lt;&gt;"",$P9&lt;=0),"Review: contribution",IF(AND($Q9&lt;&gt;"",$Q9&lt;Assumptions!$B$5),"Review: low margin",IF(AND($U9&lt;&gt;"",$U9&gt;Assumptions!$B$6),"Review: payback","OK"))))))))))))</f>
        <v/>
      </c>
    </row>
    <row r="10">
      <c r="A10" s="21" t="inlineStr">
        <is>
          <t>FIC-1007</t>
        </is>
      </c>
      <c r="B10" s="21" t="inlineStr">
        <is>
          <t>Fictional Sunlit Pebble Offices</t>
        </is>
      </c>
      <c r="C10" s="21" t="inlineStr">
        <is>
          <t>Fictional Sunlit Pebble Grounds</t>
        </is>
      </c>
      <c r="D10" s="21" t="inlineStr">
        <is>
          <t>Small Commercial</t>
        </is>
      </c>
      <c r="E10" s="21" t="inlineStr">
        <is>
          <t>Landscape Care</t>
        </is>
      </c>
      <c r="F10" s="22" t="n">
        <v>46033</v>
      </c>
      <c r="G10" s="22" t="n"/>
      <c r="H10" s="21" t="inlineStr">
        <is>
          <t>Active</t>
        </is>
      </c>
      <c r="I10" s="23" t="n">
        <v>1250</v>
      </c>
      <c r="J10" s="24" t="n">
        <v>6</v>
      </c>
      <c r="K10" s="23" t="n">
        <v>130</v>
      </c>
      <c r="L10" s="23" t="n">
        <v>160</v>
      </c>
      <c r="M10" s="23" t="n">
        <v>800</v>
      </c>
      <c r="N10" s="25" t="n"/>
      <c r="O10" s="13">
        <f>IF($A10="","",IF($N10&lt;&gt;"",$N10,IFERROR(VLOOKUP($D10,Assumptions!$F$4:$G$8,2,FALSE),"")))</f>
        <v/>
      </c>
      <c r="P10" s="14">
        <f>IF($A10="","",IF(OR($I10="",$J10="",$K10="",$L10=""),"",IFERROR($I10-($J10*$K10)-$L10,"")))</f>
        <v/>
      </c>
      <c r="Q10" s="26">
        <f>IF($A10="","",IFERROR($P10/$I10,""))</f>
        <v/>
      </c>
      <c r="R10" s="14">
        <f>IF($A10="","",IF(OR($I10="",$O10=""),"",IFERROR($I10*$O10,"")))</f>
        <v/>
      </c>
      <c r="S10" s="14">
        <f>IF($A10="","",IF(OR($P10="",$O10="",$M10=""),"",IFERROR(($P10*$O10)-$M10,"")))</f>
        <v/>
      </c>
      <c r="T10" s="13">
        <f>IF($A10="","",IF($F10="","",IFERROR(MAX(0,DATEDIF($F10,IF(AND($H10="Closed",$G10&lt;&gt;""),$G10,Assumptions!$B$4),"m")),"")))</f>
        <v/>
      </c>
      <c r="U10" s="27">
        <f>IF($A10="","",IFERROR(IF($P10&gt;0,$M10/$P10,""),""))</f>
        <v/>
      </c>
      <c r="V10" s="12">
        <f>IF($A10="","",IF(OR($D10="",$E10="",$F10="",$H10="",$I10="",$J10="",$K10="",$L10="",$M10=""),"Review: missing input",IF(AND($F10&lt;&gt;"",$F10&gt;Assumptions!$B$4),"Review: future start",IF(AND($F10&lt;&gt;"",$G10&lt;&gt;"",$G10&lt;$F10),"Review: date order",IF(AND($G10&lt;&gt;"",$G10&gt;Assumptions!$B$4),"Review: future end",IF(AND($H10="Closed",$G10=""),"Review: closed date",IF(AND($H10&lt;&gt;"Closed",$G10&lt;&gt;""),"Review: status/date",IF(OR($O10="",$O10&lt;=0),"Review: retention",IF(AND($T10&lt;&gt;"",$O10&lt;$T10),"Review: retention",IF(AND($P10&lt;&gt;"",$P10&lt;=0),"Review: contribution",IF(AND($Q10&lt;&gt;"",$Q10&lt;Assumptions!$B$5),"Review: low margin",IF(AND($U10&lt;&gt;"",$U10&gt;Assumptions!$B$6),"Review: payback","OK"))))))))))))</f>
        <v/>
      </c>
    </row>
    <row r="11">
      <c r="A11" s="21" t="inlineStr">
        <is>
          <t>FIC-1008</t>
        </is>
      </c>
      <c r="B11" s="21" t="inlineStr">
        <is>
          <t>Fictional Dandelion Clock Household</t>
        </is>
      </c>
      <c r="C11" s="21" t="inlineStr">
        <is>
          <t>Fictional Dandelion Clock Yard</t>
        </is>
      </c>
      <c r="D11" s="21" t="inlineStr">
        <is>
          <t>Seasonal</t>
        </is>
      </c>
      <c r="E11" s="21" t="inlineStr">
        <is>
          <t>Seasonal Care</t>
        </is>
      </c>
      <c r="F11" s="22" t="n">
        <v>45727</v>
      </c>
      <c r="G11" s="22" t="n">
        <v>45758</v>
      </c>
      <c r="H11" s="21" t="inlineStr">
        <is>
          <t>Closed</t>
        </is>
      </c>
      <c r="I11" s="23" t="n">
        <v>160</v>
      </c>
      <c r="J11" s="24" t="n">
        <v>2</v>
      </c>
      <c r="K11" s="23" t="n">
        <v>50</v>
      </c>
      <c r="L11" s="23" t="n">
        <v>15</v>
      </c>
      <c r="M11" s="23" t="n">
        <v>75</v>
      </c>
      <c r="N11" s="25" t="n">
        <v>1</v>
      </c>
      <c r="O11" s="16">
        <f>IF($A11="","",IF($N11&lt;&gt;"",$N11,IFERROR(VLOOKUP($D11,Assumptions!$F$4:$G$8,2,FALSE),"")))</f>
        <v/>
      </c>
      <c r="P11" s="17">
        <f>IF($A11="","",IF(OR($I11="",$J11="",$K11="",$L11=""),"",IFERROR($I11-($J11*$K11)-$L11,"")))</f>
        <v/>
      </c>
      <c r="Q11" s="28">
        <f>IF($A11="","",IFERROR($P11/$I11,""))</f>
        <v/>
      </c>
      <c r="R11" s="17">
        <f>IF($A11="","",IF(OR($I11="",$O11=""),"",IFERROR($I11*$O11,"")))</f>
        <v/>
      </c>
      <c r="S11" s="17">
        <f>IF($A11="","",IF(OR($P11="",$O11="",$M11=""),"",IFERROR(($P11*$O11)-$M11,"")))</f>
        <v/>
      </c>
      <c r="T11" s="16">
        <f>IF($A11="","",IF($F11="","",IFERROR(MAX(0,DATEDIF($F11,IF(AND($H11="Closed",$G11&lt;&gt;""),$G11,Assumptions!$B$4),"m")),"")))</f>
        <v/>
      </c>
      <c r="U11" s="29">
        <f>IF($A11="","",IFERROR(IF($P11&gt;0,$M11/$P11,""),""))</f>
        <v/>
      </c>
      <c r="V11" s="15">
        <f>IF($A11="","",IF(OR($D11="",$E11="",$F11="",$H11="",$I11="",$J11="",$K11="",$L11="",$M11=""),"Review: missing input",IF(AND($F11&lt;&gt;"",$F11&gt;Assumptions!$B$4),"Review: future start",IF(AND($F11&lt;&gt;"",$G11&lt;&gt;"",$G11&lt;$F11),"Review: date order",IF(AND($G11&lt;&gt;"",$G11&gt;Assumptions!$B$4),"Review: future end",IF(AND($H11="Closed",$G11=""),"Review: closed date",IF(AND($H11&lt;&gt;"Closed",$G11&lt;&gt;""),"Review: status/date",IF(OR($O11="",$O11&lt;=0),"Review: retention",IF(AND($T11&lt;&gt;"",$O11&lt;$T11),"Review: retention",IF(AND($P11&lt;&gt;"",$P11&lt;=0),"Review: contribution",IF(AND($Q11&lt;&gt;"",$Q11&lt;Assumptions!$B$5),"Review: low margin",IF(AND($U11&lt;&gt;"",$U11&gt;Assumptions!$B$6),"Review: payback","OK"))))))))))))</f>
        <v/>
      </c>
    </row>
    <row r="12">
      <c r="A12" s="21" t="inlineStr">
        <is>
          <t>FIC-1009</t>
        </is>
      </c>
      <c r="B12" s="21" t="inlineStr">
        <is>
          <t>Fictional Harbor Fern Shop</t>
        </is>
      </c>
      <c r="C12" s="21" t="inlineStr">
        <is>
          <t>Fictional Harbor Fern Grounds</t>
        </is>
      </c>
      <c r="D12" s="21" t="inlineStr">
        <is>
          <t>Other</t>
        </is>
      </c>
      <c r="E12" s="21" t="inlineStr">
        <is>
          <t>Mow and Edge</t>
        </is>
      </c>
      <c r="F12" s="22" t="n">
        <v>46123</v>
      </c>
      <c r="G12" s="22" t="n"/>
      <c r="H12" s="21" t="inlineStr">
        <is>
          <t>Paused</t>
        </is>
      </c>
      <c r="I12" s="23" t="n">
        <v>450</v>
      </c>
      <c r="J12" s="24" t="n">
        <v>3</v>
      </c>
      <c r="K12" s="23" t="n">
        <v>90</v>
      </c>
      <c r="L12" s="23" t="n">
        <v>55</v>
      </c>
      <c r="M12" s="23" t="n">
        <v>250</v>
      </c>
      <c r="N12" s="25" t="n">
        <v>24</v>
      </c>
      <c r="O12" s="13">
        <f>IF($A12="","",IF($N12&lt;&gt;"",$N12,IFERROR(VLOOKUP($D12,Assumptions!$F$4:$G$8,2,FALSE),"")))</f>
        <v/>
      </c>
      <c r="P12" s="14">
        <f>IF($A12="","",IF(OR($I12="",$J12="",$K12="",$L12=""),"",IFERROR($I12-($J12*$K12)-$L12,"")))</f>
        <v/>
      </c>
      <c r="Q12" s="26">
        <f>IF($A12="","",IFERROR($P12/$I12,""))</f>
        <v/>
      </c>
      <c r="R12" s="14">
        <f>IF($A12="","",IF(OR($I12="",$O12=""),"",IFERROR($I12*$O12,"")))</f>
        <v/>
      </c>
      <c r="S12" s="14">
        <f>IF($A12="","",IF(OR($P12="",$O12="",$M12=""),"",IFERROR(($P12*$O12)-$M12,"")))</f>
        <v/>
      </c>
      <c r="T12" s="13">
        <f>IF($A12="","",IF($F12="","",IFERROR(MAX(0,DATEDIF($F12,IF(AND($H12="Closed",$G12&lt;&gt;""),$G12,Assumptions!$B$4),"m")),"")))</f>
        <v/>
      </c>
      <c r="U12" s="27">
        <f>IF($A12="","",IFERROR(IF($P12&gt;0,$M12/$P12,""),""))</f>
        <v/>
      </c>
      <c r="V12" s="12">
        <f>IF($A12="","",IF(OR($D12="",$E12="",$F12="",$H12="",$I12="",$J12="",$K12="",$L12="",$M12=""),"Review: missing input",IF(AND($F12&lt;&gt;"",$F12&gt;Assumptions!$B$4),"Review: future start",IF(AND($F12&lt;&gt;"",$G12&lt;&gt;"",$G12&lt;$F12),"Review: date order",IF(AND($G12&lt;&gt;"",$G12&gt;Assumptions!$B$4),"Review: future end",IF(AND($H12="Closed",$G12=""),"Review: closed date",IF(AND($H12&lt;&gt;"Closed",$G12&lt;&gt;""),"Review: status/date",IF(OR($O12="",$O12&lt;=0),"Review: retention",IF(AND($T12&lt;&gt;"",$O12&lt;$T12),"Review: retention",IF(AND($P12&lt;&gt;"",$P12&lt;=0),"Review: contribution",IF(AND($Q12&lt;&gt;"",$Q12&lt;Assumptions!$B$5),"Review: low margin",IF(AND($U12&lt;&gt;"",$U12&gt;Assumptions!$B$6),"Review: payback","OK"))))))))))))</f>
        <v/>
      </c>
    </row>
    <row r="13">
      <c r="A13" s="21" t="inlineStr">
        <is>
          <t>FIC-1010</t>
        </is>
      </c>
      <c r="B13" s="21" t="inlineStr">
        <is>
          <t>Fictional Silver Sprout Household</t>
        </is>
      </c>
      <c r="C13" s="21" t="inlineStr">
        <is>
          <t>Fictional Silver Sprout Yard</t>
        </is>
      </c>
      <c r="D13" s="21" t="inlineStr">
        <is>
          <t>Residential Premium</t>
        </is>
      </c>
      <c r="E13" s="21" t="inlineStr">
        <is>
          <t>Full Lawn</t>
        </is>
      </c>
      <c r="F13" s="22" t="n">
        <v>45668</v>
      </c>
      <c r="G13" s="22" t="n"/>
      <c r="H13" s="21" t="inlineStr">
        <is>
          <t>Active</t>
        </is>
      </c>
      <c r="I13" s="23" t="n">
        <v>310</v>
      </c>
      <c r="J13" s="24" t="n">
        <v>4</v>
      </c>
      <c r="K13" s="23" t="n">
        <v>42</v>
      </c>
      <c r="L13" s="23" t="n">
        <v>30</v>
      </c>
      <c r="M13" s="23" t="n">
        <v>150</v>
      </c>
      <c r="N13" s="25" t="n"/>
      <c r="O13" s="16">
        <f>IF($A13="","",IF($N13&lt;&gt;"",$N13,IFERROR(VLOOKUP($D13,Assumptions!$F$4:$G$8,2,FALSE),"")))</f>
        <v/>
      </c>
      <c r="P13" s="17">
        <f>IF($A13="","",IF(OR($I13="",$J13="",$K13="",$L13=""),"",IFERROR($I13-($J13*$K13)-$L13,"")))</f>
        <v/>
      </c>
      <c r="Q13" s="28">
        <f>IF($A13="","",IFERROR($P13/$I13,""))</f>
        <v/>
      </c>
      <c r="R13" s="17">
        <f>IF($A13="","",IF(OR($I13="",$O13=""),"",IFERROR($I13*$O13,"")))</f>
        <v/>
      </c>
      <c r="S13" s="17">
        <f>IF($A13="","",IF(OR($P13="",$O13="",$M13=""),"",IFERROR(($P13*$O13)-$M13,"")))</f>
        <v/>
      </c>
      <c r="T13" s="16">
        <f>IF($A13="","",IF($F13="","",IFERROR(MAX(0,DATEDIF($F13,IF(AND($H13="Closed",$G13&lt;&gt;""),$G13,Assumptions!$B$4),"m")),"")))</f>
        <v/>
      </c>
      <c r="U13" s="29">
        <f>IF($A13="","",IFERROR(IF($P13&gt;0,$M13/$P13,""),""))</f>
        <v/>
      </c>
      <c r="V13" s="15">
        <f>IF($A13="","",IF(OR($D13="",$E13="",$F13="",$H13="",$I13="",$J13="",$K13="",$L13="",$M13=""),"Review: missing input",IF(AND($F13&lt;&gt;"",$F13&gt;Assumptions!$B$4),"Review: future start",IF(AND($F13&lt;&gt;"",$G13&lt;&gt;"",$G13&lt;$F13),"Review: date order",IF(AND($G13&lt;&gt;"",$G13&gt;Assumptions!$B$4),"Review: future end",IF(AND($H13="Closed",$G13=""),"Review: closed date",IF(AND($H13&lt;&gt;"Closed",$G13&lt;&gt;""),"Review: status/date",IF(OR($O13="",$O13&lt;=0),"Review: retention",IF(AND($T13&lt;&gt;"",$O13&lt;$T13),"Review: retention",IF(AND($P13&lt;&gt;"",$P13&lt;=0),"Review: contribution",IF(AND($Q13&lt;&gt;"",$Q13&lt;Assumptions!$B$5),"Review: low margin",IF(AND($U13&lt;&gt;"",$U13&gt;Assumptions!$B$6),"Review: payback","OK"))))))))))))</f>
        <v/>
      </c>
    </row>
    <row r="14">
      <c r="A14" s="21" t="n"/>
      <c r="B14" s="21" t="n"/>
      <c r="C14" s="21" t="n"/>
      <c r="D14" s="21" t="n"/>
      <c r="E14" s="21" t="n"/>
      <c r="F14" s="22" t="n"/>
      <c r="G14" s="22" t="n"/>
      <c r="H14" s="21" t="n"/>
      <c r="I14" s="23" t="n"/>
      <c r="J14" s="24" t="n"/>
      <c r="K14" s="23" t="n"/>
      <c r="L14" s="23" t="n"/>
      <c r="M14" s="23" t="n"/>
      <c r="N14" s="25" t="n"/>
      <c r="O14" s="13">
        <f>IF($A14="","",IF($N14&lt;&gt;"",$N14,IFERROR(VLOOKUP($D14,Assumptions!$F$4:$G$8,2,FALSE),"")))</f>
        <v/>
      </c>
      <c r="P14" s="14">
        <f>IF($A14="","",IF(OR($I14="",$J14="",$K14="",$L14=""),"",IFERROR($I14-($J14*$K14)-$L14,"")))</f>
        <v/>
      </c>
      <c r="Q14" s="26">
        <f>IF($A14="","",IFERROR($P14/$I14,""))</f>
        <v/>
      </c>
      <c r="R14" s="14">
        <f>IF($A14="","",IF(OR($I14="",$O14=""),"",IFERROR($I14*$O14,"")))</f>
        <v/>
      </c>
      <c r="S14" s="14">
        <f>IF($A14="","",IF(OR($P14="",$O14="",$M14=""),"",IFERROR(($P14*$O14)-$M14,"")))</f>
        <v/>
      </c>
      <c r="T14" s="13">
        <f>IF($A14="","",IF($F14="","",IFERROR(MAX(0,DATEDIF($F14,IF(AND($H14="Closed",$G14&lt;&gt;""),$G14,Assumptions!$B$4),"m")),"")))</f>
        <v/>
      </c>
      <c r="U14" s="27">
        <f>IF($A14="","",IFERROR(IF($P14&gt;0,$M14/$P14,""),""))</f>
        <v/>
      </c>
      <c r="V14" s="12">
        <f>IF($A14="","",IF(OR($D14="",$E14="",$F14="",$H14="",$I14="",$J14="",$K14="",$L14="",$M14=""),"Review: missing input",IF(AND($F14&lt;&gt;"",$F14&gt;Assumptions!$B$4),"Review: future start",IF(AND($F14&lt;&gt;"",$G14&lt;&gt;"",$G14&lt;$F14),"Review: date order",IF(AND($G14&lt;&gt;"",$G14&gt;Assumptions!$B$4),"Review: future end",IF(AND($H14="Closed",$G14=""),"Review: closed date",IF(AND($H14&lt;&gt;"Closed",$G14&lt;&gt;""),"Review: status/date",IF(OR($O14="",$O14&lt;=0),"Review: retention",IF(AND($T14&lt;&gt;"",$O14&lt;$T14),"Review: retention",IF(AND($P14&lt;&gt;"",$P14&lt;=0),"Review: contribution",IF(AND($Q14&lt;&gt;"",$Q14&lt;Assumptions!$B$5),"Review: low margin",IF(AND($U14&lt;&gt;"",$U14&gt;Assumptions!$B$6),"Review: payback","OK"))))))))))))</f>
        <v/>
      </c>
    </row>
    <row r="15">
      <c r="A15" s="21" t="n"/>
      <c r="B15" s="21" t="n"/>
      <c r="C15" s="21" t="n"/>
      <c r="D15" s="21" t="n"/>
      <c r="E15" s="21" t="n"/>
      <c r="F15" s="22" t="n"/>
      <c r="G15" s="22" t="n"/>
      <c r="H15" s="21" t="n"/>
      <c r="I15" s="23" t="n"/>
      <c r="J15" s="24" t="n"/>
      <c r="K15" s="23" t="n"/>
      <c r="L15" s="23" t="n"/>
      <c r="M15" s="23" t="n"/>
      <c r="N15" s="25" t="n"/>
      <c r="O15" s="16">
        <f>IF($A15="","",IF($N15&lt;&gt;"",$N15,IFERROR(VLOOKUP($D15,Assumptions!$F$4:$G$8,2,FALSE),"")))</f>
        <v/>
      </c>
      <c r="P15" s="17">
        <f>IF($A15="","",IF(OR($I15="",$J15="",$K15="",$L15=""),"",IFERROR($I15-($J15*$K15)-$L15,"")))</f>
        <v/>
      </c>
      <c r="Q15" s="28">
        <f>IF($A15="","",IFERROR($P15/$I15,""))</f>
        <v/>
      </c>
      <c r="R15" s="17">
        <f>IF($A15="","",IF(OR($I15="",$O15=""),"",IFERROR($I15*$O15,"")))</f>
        <v/>
      </c>
      <c r="S15" s="17">
        <f>IF($A15="","",IF(OR($P15="",$O15="",$M15=""),"",IFERROR(($P15*$O15)-$M15,"")))</f>
        <v/>
      </c>
      <c r="T15" s="16">
        <f>IF($A15="","",IF($F15="","",IFERROR(MAX(0,DATEDIF($F15,IF(AND($H15="Closed",$G15&lt;&gt;""),$G15,Assumptions!$B$4),"m")),"")))</f>
        <v/>
      </c>
      <c r="U15" s="29">
        <f>IF($A15="","",IFERROR(IF($P15&gt;0,$M15/$P15,""),""))</f>
        <v/>
      </c>
      <c r="V15" s="15">
        <f>IF($A15="","",IF(OR($D15="",$E15="",$F15="",$H15="",$I15="",$J15="",$K15="",$L15="",$M15=""),"Review: missing input",IF(AND($F15&lt;&gt;"",$F15&gt;Assumptions!$B$4),"Review: future start",IF(AND($F15&lt;&gt;"",$G15&lt;&gt;"",$G15&lt;$F15),"Review: date order",IF(AND($G15&lt;&gt;"",$G15&gt;Assumptions!$B$4),"Review: future end",IF(AND($H15="Closed",$G15=""),"Review: closed date",IF(AND($H15&lt;&gt;"Closed",$G15&lt;&gt;""),"Review: status/date",IF(OR($O15="",$O15&lt;=0),"Review: retention",IF(AND($T15&lt;&gt;"",$O15&lt;$T15),"Review: retention",IF(AND($P15&lt;&gt;"",$P15&lt;=0),"Review: contribution",IF(AND($Q15&lt;&gt;"",$Q15&lt;Assumptions!$B$5),"Review: low margin",IF(AND($U15&lt;&gt;"",$U15&gt;Assumptions!$B$6),"Review: payback","OK"))))))))))))</f>
        <v/>
      </c>
    </row>
    <row r="16">
      <c r="A16" s="21" t="n"/>
      <c r="B16" s="21" t="n"/>
      <c r="C16" s="21" t="n"/>
      <c r="D16" s="21" t="n"/>
      <c r="E16" s="21" t="n"/>
      <c r="F16" s="22" t="n"/>
      <c r="G16" s="22" t="n"/>
      <c r="H16" s="21" t="n"/>
      <c r="I16" s="23" t="n"/>
      <c r="J16" s="24" t="n"/>
      <c r="K16" s="23" t="n"/>
      <c r="L16" s="23" t="n"/>
      <c r="M16" s="23" t="n"/>
      <c r="N16" s="25" t="n"/>
      <c r="O16" s="13">
        <f>IF($A16="","",IF($N16&lt;&gt;"",$N16,IFERROR(VLOOKUP($D16,Assumptions!$F$4:$G$8,2,FALSE),"")))</f>
        <v/>
      </c>
      <c r="P16" s="14">
        <f>IF($A16="","",IF(OR($I16="",$J16="",$K16="",$L16=""),"",IFERROR($I16-($J16*$K16)-$L16,"")))</f>
        <v/>
      </c>
      <c r="Q16" s="26">
        <f>IF($A16="","",IFERROR($P16/$I16,""))</f>
        <v/>
      </c>
      <c r="R16" s="14">
        <f>IF($A16="","",IF(OR($I16="",$O16=""),"",IFERROR($I16*$O16,"")))</f>
        <v/>
      </c>
      <c r="S16" s="14">
        <f>IF($A16="","",IF(OR($P16="",$O16="",$M16=""),"",IFERROR(($P16*$O16)-$M16,"")))</f>
        <v/>
      </c>
      <c r="T16" s="13">
        <f>IF($A16="","",IF($F16="","",IFERROR(MAX(0,DATEDIF($F16,IF(AND($H16="Closed",$G16&lt;&gt;""),$G16,Assumptions!$B$4),"m")),"")))</f>
        <v/>
      </c>
      <c r="U16" s="27">
        <f>IF($A16="","",IFERROR(IF($P16&gt;0,$M16/$P16,""),""))</f>
        <v/>
      </c>
      <c r="V16" s="12">
        <f>IF($A16="","",IF(OR($D16="",$E16="",$F16="",$H16="",$I16="",$J16="",$K16="",$L16="",$M16=""),"Review: missing input",IF(AND($F16&lt;&gt;"",$F16&gt;Assumptions!$B$4),"Review: future start",IF(AND($F16&lt;&gt;"",$G16&lt;&gt;"",$G16&lt;$F16),"Review: date order",IF(AND($G16&lt;&gt;"",$G16&gt;Assumptions!$B$4),"Review: future end",IF(AND($H16="Closed",$G16=""),"Review: closed date",IF(AND($H16&lt;&gt;"Closed",$G16&lt;&gt;""),"Review: status/date",IF(OR($O16="",$O16&lt;=0),"Review: retention",IF(AND($T16&lt;&gt;"",$O16&lt;$T16),"Review: retention",IF(AND($P16&lt;&gt;"",$P16&lt;=0),"Review: contribution",IF(AND($Q16&lt;&gt;"",$Q16&lt;Assumptions!$B$5),"Review: low margin",IF(AND($U16&lt;&gt;"",$U16&gt;Assumptions!$B$6),"Review: payback","OK"))))))))))))</f>
        <v/>
      </c>
    </row>
    <row r="17">
      <c r="A17" s="21" t="n"/>
      <c r="B17" s="21" t="n"/>
      <c r="C17" s="21" t="n"/>
      <c r="D17" s="21" t="n"/>
      <c r="E17" s="21" t="n"/>
      <c r="F17" s="22" t="n"/>
      <c r="G17" s="22" t="n"/>
      <c r="H17" s="21" t="n"/>
      <c r="I17" s="23" t="n"/>
      <c r="J17" s="24" t="n"/>
      <c r="K17" s="23" t="n"/>
      <c r="L17" s="23" t="n"/>
      <c r="M17" s="23" t="n"/>
      <c r="N17" s="25" t="n"/>
      <c r="O17" s="16">
        <f>IF($A17="","",IF($N17&lt;&gt;"",$N17,IFERROR(VLOOKUP($D17,Assumptions!$F$4:$G$8,2,FALSE),"")))</f>
        <v/>
      </c>
      <c r="P17" s="17">
        <f>IF($A17="","",IF(OR($I17="",$J17="",$K17="",$L17=""),"",IFERROR($I17-($J17*$K17)-$L17,"")))</f>
        <v/>
      </c>
      <c r="Q17" s="28">
        <f>IF($A17="","",IFERROR($P17/$I17,""))</f>
        <v/>
      </c>
      <c r="R17" s="17">
        <f>IF($A17="","",IF(OR($I17="",$O17=""),"",IFERROR($I17*$O17,"")))</f>
        <v/>
      </c>
      <c r="S17" s="17">
        <f>IF($A17="","",IF(OR($P17="",$O17="",$M17=""),"",IFERROR(($P17*$O17)-$M17,"")))</f>
        <v/>
      </c>
      <c r="T17" s="16">
        <f>IF($A17="","",IF($F17="","",IFERROR(MAX(0,DATEDIF($F17,IF(AND($H17="Closed",$G17&lt;&gt;""),$G17,Assumptions!$B$4),"m")),"")))</f>
        <v/>
      </c>
      <c r="U17" s="29">
        <f>IF($A17="","",IFERROR(IF($P17&gt;0,$M17/$P17,""),""))</f>
        <v/>
      </c>
      <c r="V17" s="15">
        <f>IF($A17="","",IF(OR($D17="",$E17="",$F17="",$H17="",$I17="",$J17="",$K17="",$L17="",$M17=""),"Review: missing input",IF(AND($F17&lt;&gt;"",$F17&gt;Assumptions!$B$4),"Review: future start",IF(AND($F17&lt;&gt;"",$G17&lt;&gt;"",$G17&lt;$F17),"Review: date order",IF(AND($G17&lt;&gt;"",$G17&gt;Assumptions!$B$4),"Review: future end",IF(AND($H17="Closed",$G17=""),"Review: closed date",IF(AND($H17&lt;&gt;"Closed",$G17&lt;&gt;""),"Review: status/date",IF(OR($O17="",$O17&lt;=0),"Review: retention",IF(AND($T17&lt;&gt;"",$O17&lt;$T17),"Review: retention",IF(AND($P17&lt;&gt;"",$P17&lt;=0),"Review: contribution",IF(AND($Q17&lt;&gt;"",$Q17&lt;Assumptions!$B$5),"Review: low margin",IF(AND($U17&lt;&gt;"",$U17&gt;Assumptions!$B$6),"Review: payback","OK"))))))))))))</f>
        <v/>
      </c>
    </row>
    <row r="18">
      <c r="A18" s="21" t="n"/>
      <c r="B18" s="21" t="n"/>
      <c r="C18" s="21" t="n"/>
      <c r="D18" s="21" t="n"/>
      <c r="E18" s="21" t="n"/>
      <c r="F18" s="22" t="n"/>
      <c r="G18" s="22" t="n"/>
      <c r="H18" s="21" t="n"/>
      <c r="I18" s="23" t="n"/>
      <c r="J18" s="24" t="n"/>
      <c r="K18" s="23" t="n"/>
      <c r="L18" s="23" t="n"/>
      <c r="M18" s="23" t="n"/>
      <c r="N18" s="25" t="n"/>
      <c r="O18" s="13">
        <f>IF($A18="","",IF($N18&lt;&gt;"",$N18,IFERROR(VLOOKUP($D18,Assumptions!$F$4:$G$8,2,FALSE),"")))</f>
        <v/>
      </c>
      <c r="P18" s="14">
        <f>IF($A18="","",IF(OR($I18="",$J18="",$K18="",$L18=""),"",IFERROR($I18-($J18*$K18)-$L18,"")))</f>
        <v/>
      </c>
      <c r="Q18" s="26">
        <f>IF($A18="","",IFERROR($P18/$I18,""))</f>
        <v/>
      </c>
      <c r="R18" s="14">
        <f>IF($A18="","",IF(OR($I18="",$O18=""),"",IFERROR($I18*$O18,"")))</f>
        <v/>
      </c>
      <c r="S18" s="14">
        <f>IF($A18="","",IF(OR($P18="",$O18="",$M18=""),"",IFERROR(($P18*$O18)-$M18,"")))</f>
        <v/>
      </c>
      <c r="T18" s="13">
        <f>IF($A18="","",IF($F18="","",IFERROR(MAX(0,DATEDIF($F18,IF(AND($H18="Closed",$G18&lt;&gt;""),$G18,Assumptions!$B$4),"m")),"")))</f>
        <v/>
      </c>
      <c r="U18" s="27">
        <f>IF($A18="","",IFERROR(IF($P18&gt;0,$M18/$P18,""),""))</f>
        <v/>
      </c>
      <c r="V18" s="12">
        <f>IF($A18="","",IF(OR($D18="",$E18="",$F18="",$H18="",$I18="",$J18="",$K18="",$L18="",$M18=""),"Review: missing input",IF(AND($F18&lt;&gt;"",$F18&gt;Assumptions!$B$4),"Review: future start",IF(AND($F18&lt;&gt;"",$G18&lt;&gt;"",$G18&lt;$F18),"Review: date order",IF(AND($G18&lt;&gt;"",$G18&gt;Assumptions!$B$4),"Review: future end",IF(AND($H18="Closed",$G18=""),"Review: closed date",IF(AND($H18&lt;&gt;"Closed",$G18&lt;&gt;""),"Review: status/date",IF(OR($O18="",$O18&lt;=0),"Review: retention",IF(AND($T18&lt;&gt;"",$O18&lt;$T18),"Review: retention",IF(AND($P18&lt;&gt;"",$P18&lt;=0),"Review: contribution",IF(AND($Q18&lt;&gt;"",$Q18&lt;Assumptions!$B$5),"Review: low margin",IF(AND($U18&lt;&gt;"",$U18&gt;Assumptions!$B$6),"Review: payback","OK"))))))))))))</f>
        <v/>
      </c>
    </row>
    <row r="19">
      <c r="A19" s="21" t="n"/>
      <c r="B19" s="21" t="n"/>
      <c r="C19" s="21" t="n"/>
      <c r="D19" s="21" t="n"/>
      <c r="E19" s="21" t="n"/>
      <c r="F19" s="22" t="n"/>
      <c r="G19" s="22" t="n"/>
      <c r="H19" s="21" t="n"/>
      <c r="I19" s="23" t="n"/>
      <c r="J19" s="24" t="n"/>
      <c r="K19" s="23" t="n"/>
      <c r="L19" s="23" t="n"/>
      <c r="M19" s="23" t="n"/>
      <c r="N19" s="25" t="n"/>
      <c r="O19" s="16">
        <f>IF($A19="","",IF($N19&lt;&gt;"",$N19,IFERROR(VLOOKUP($D19,Assumptions!$F$4:$G$8,2,FALSE),"")))</f>
        <v/>
      </c>
      <c r="P19" s="17">
        <f>IF($A19="","",IF(OR($I19="",$J19="",$K19="",$L19=""),"",IFERROR($I19-($J19*$K19)-$L19,"")))</f>
        <v/>
      </c>
      <c r="Q19" s="28">
        <f>IF($A19="","",IFERROR($P19/$I19,""))</f>
        <v/>
      </c>
      <c r="R19" s="17">
        <f>IF($A19="","",IF(OR($I19="",$O19=""),"",IFERROR($I19*$O19,"")))</f>
        <v/>
      </c>
      <c r="S19" s="17">
        <f>IF($A19="","",IF(OR($P19="",$O19="",$M19=""),"",IFERROR(($P19*$O19)-$M19,"")))</f>
        <v/>
      </c>
      <c r="T19" s="16">
        <f>IF($A19="","",IF($F19="","",IFERROR(MAX(0,DATEDIF($F19,IF(AND($H19="Closed",$G19&lt;&gt;""),$G19,Assumptions!$B$4),"m")),"")))</f>
        <v/>
      </c>
      <c r="U19" s="29">
        <f>IF($A19="","",IFERROR(IF($P19&gt;0,$M19/$P19,""),""))</f>
        <v/>
      </c>
      <c r="V19" s="15">
        <f>IF($A19="","",IF(OR($D19="",$E19="",$F19="",$H19="",$I19="",$J19="",$K19="",$L19="",$M19=""),"Review: missing input",IF(AND($F19&lt;&gt;"",$F19&gt;Assumptions!$B$4),"Review: future start",IF(AND($F19&lt;&gt;"",$G19&lt;&gt;"",$G19&lt;$F19),"Review: date order",IF(AND($G19&lt;&gt;"",$G19&gt;Assumptions!$B$4),"Review: future end",IF(AND($H19="Closed",$G19=""),"Review: closed date",IF(AND($H19&lt;&gt;"Closed",$G19&lt;&gt;""),"Review: status/date",IF(OR($O19="",$O19&lt;=0),"Review: retention",IF(AND($T19&lt;&gt;"",$O19&lt;$T19),"Review: retention",IF(AND($P19&lt;&gt;"",$P19&lt;=0),"Review: contribution",IF(AND($Q19&lt;&gt;"",$Q19&lt;Assumptions!$B$5),"Review: low margin",IF(AND($U19&lt;&gt;"",$U19&gt;Assumptions!$B$6),"Review: payback","OK"))))))))))))</f>
        <v/>
      </c>
    </row>
    <row r="20">
      <c r="A20" s="21" t="n"/>
      <c r="B20" s="21" t="n"/>
      <c r="C20" s="21" t="n"/>
      <c r="D20" s="21" t="n"/>
      <c r="E20" s="21" t="n"/>
      <c r="F20" s="22" t="n"/>
      <c r="G20" s="22" t="n"/>
      <c r="H20" s="21" t="n"/>
      <c r="I20" s="23" t="n"/>
      <c r="J20" s="24" t="n"/>
      <c r="K20" s="23" t="n"/>
      <c r="L20" s="23" t="n"/>
      <c r="M20" s="23" t="n"/>
      <c r="N20" s="25" t="n"/>
      <c r="O20" s="13">
        <f>IF($A20="","",IF($N20&lt;&gt;"",$N20,IFERROR(VLOOKUP($D20,Assumptions!$F$4:$G$8,2,FALSE),"")))</f>
        <v/>
      </c>
      <c r="P20" s="14">
        <f>IF($A20="","",IF(OR($I20="",$J20="",$K20="",$L20=""),"",IFERROR($I20-($J20*$K20)-$L20,"")))</f>
        <v/>
      </c>
      <c r="Q20" s="26">
        <f>IF($A20="","",IFERROR($P20/$I20,""))</f>
        <v/>
      </c>
      <c r="R20" s="14">
        <f>IF($A20="","",IF(OR($I20="",$O20=""),"",IFERROR($I20*$O20,"")))</f>
        <v/>
      </c>
      <c r="S20" s="14">
        <f>IF($A20="","",IF(OR($P20="",$O20="",$M20=""),"",IFERROR(($P20*$O20)-$M20,"")))</f>
        <v/>
      </c>
      <c r="T20" s="13">
        <f>IF($A20="","",IF($F20="","",IFERROR(MAX(0,DATEDIF($F20,IF(AND($H20="Closed",$G20&lt;&gt;""),$G20,Assumptions!$B$4),"m")),"")))</f>
        <v/>
      </c>
      <c r="U20" s="27">
        <f>IF($A20="","",IFERROR(IF($P20&gt;0,$M20/$P20,""),""))</f>
        <v/>
      </c>
      <c r="V20" s="12">
        <f>IF($A20="","",IF(OR($D20="",$E20="",$F20="",$H20="",$I20="",$J20="",$K20="",$L20="",$M20=""),"Review: missing input",IF(AND($F20&lt;&gt;"",$F20&gt;Assumptions!$B$4),"Review: future start",IF(AND($F20&lt;&gt;"",$G20&lt;&gt;"",$G20&lt;$F20),"Review: date order",IF(AND($G20&lt;&gt;"",$G20&gt;Assumptions!$B$4),"Review: future end",IF(AND($H20="Closed",$G20=""),"Review: closed date",IF(AND($H20&lt;&gt;"Closed",$G20&lt;&gt;""),"Review: status/date",IF(OR($O20="",$O20&lt;=0),"Review: retention",IF(AND($T20&lt;&gt;"",$O20&lt;$T20),"Review: retention",IF(AND($P20&lt;&gt;"",$P20&lt;=0),"Review: contribution",IF(AND($Q20&lt;&gt;"",$Q20&lt;Assumptions!$B$5),"Review: low margin",IF(AND($U20&lt;&gt;"",$U20&gt;Assumptions!$B$6),"Review: payback","OK"))))))))))))</f>
        <v/>
      </c>
    </row>
    <row r="21">
      <c r="A21" s="21" t="n"/>
      <c r="B21" s="21" t="n"/>
      <c r="C21" s="21" t="n"/>
      <c r="D21" s="21" t="n"/>
      <c r="E21" s="21" t="n"/>
      <c r="F21" s="22" t="n"/>
      <c r="G21" s="22" t="n"/>
      <c r="H21" s="21" t="n"/>
      <c r="I21" s="23" t="n"/>
      <c r="J21" s="24" t="n"/>
      <c r="K21" s="23" t="n"/>
      <c r="L21" s="23" t="n"/>
      <c r="M21" s="23" t="n"/>
      <c r="N21" s="25" t="n"/>
      <c r="O21" s="16">
        <f>IF($A21="","",IF($N21&lt;&gt;"",$N21,IFERROR(VLOOKUP($D21,Assumptions!$F$4:$G$8,2,FALSE),"")))</f>
        <v/>
      </c>
      <c r="P21" s="17">
        <f>IF($A21="","",IF(OR($I21="",$J21="",$K21="",$L21=""),"",IFERROR($I21-($J21*$K21)-$L21,"")))</f>
        <v/>
      </c>
      <c r="Q21" s="28">
        <f>IF($A21="","",IFERROR($P21/$I21,""))</f>
        <v/>
      </c>
      <c r="R21" s="17">
        <f>IF($A21="","",IF(OR($I21="",$O21=""),"",IFERROR($I21*$O21,"")))</f>
        <v/>
      </c>
      <c r="S21" s="17">
        <f>IF($A21="","",IF(OR($P21="",$O21="",$M21=""),"",IFERROR(($P21*$O21)-$M21,"")))</f>
        <v/>
      </c>
      <c r="T21" s="16">
        <f>IF($A21="","",IF($F21="","",IFERROR(MAX(0,DATEDIF($F21,IF(AND($H21="Closed",$G21&lt;&gt;""),$G21,Assumptions!$B$4),"m")),"")))</f>
        <v/>
      </c>
      <c r="U21" s="29">
        <f>IF($A21="","",IFERROR(IF($P21&gt;0,$M21/$P21,""),""))</f>
        <v/>
      </c>
      <c r="V21" s="15">
        <f>IF($A21="","",IF(OR($D21="",$E21="",$F21="",$H21="",$I21="",$J21="",$K21="",$L21="",$M21=""),"Review: missing input",IF(AND($F21&lt;&gt;"",$F21&gt;Assumptions!$B$4),"Review: future start",IF(AND($F21&lt;&gt;"",$G21&lt;&gt;"",$G21&lt;$F21),"Review: date order",IF(AND($G21&lt;&gt;"",$G21&gt;Assumptions!$B$4),"Review: future end",IF(AND($H21="Closed",$G21=""),"Review: closed date",IF(AND($H21&lt;&gt;"Closed",$G21&lt;&gt;""),"Review: status/date",IF(OR($O21="",$O21&lt;=0),"Review: retention",IF(AND($T21&lt;&gt;"",$O21&lt;$T21),"Review: retention",IF(AND($P21&lt;&gt;"",$P21&lt;=0),"Review: contribution",IF(AND($Q21&lt;&gt;"",$Q21&lt;Assumptions!$B$5),"Review: low margin",IF(AND($U21&lt;&gt;"",$U21&gt;Assumptions!$B$6),"Review: payback","OK"))))))))))))</f>
        <v/>
      </c>
    </row>
    <row r="22">
      <c r="A22" s="21" t="n"/>
      <c r="B22" s="21" t="n"/>
      <c r="C22" s="21" t="n"/>
      <c r="D22" s="21" t="n"/>
      <c r="E22" s="21" t="n"/>
      <c r="F22" s="22" t="n"/>
      <c r="G22" s="22" t="n"/>
      <c r="H22" s="21" t="n"/>
      <c r="I22" s="23" t="n"/>
      <c r="J22" s="24" t="n"/>
      <c r="K22" s="23" t="n"/>
      <c r="L22" s="23" t="n"/>
      <c r="M22" s="23" t="n"/>
      <c r="N22" s="25" t="n"/>
      <c r="O22" s="13">
        <f>IF($A22="","",IF($N22&lt;&gt;"",$N22,IFERROR(VLOOKUP($D22,Assumptions!$F$4:$G$8,2,FALSE),"")))</f>
        <v/>
      </c>
      <c r="P22" s="14">
        <f>IF($A22="","",IF(OR($I22="",$J22="",$K22="",$L22=""),"",IFERROR($I22-($J22*$K22)-$L22,"")))</f>
        <v/>
      </c>
      <c r="Q22" s="26">
        <f>IF($A22="","",IFERROR($P22/$I22,""))</f>
        <v/>
      </c>
      <c r="R22" s="14">
        <f>IF($A22="","",IF(OR($I22="",$O22=""),"",IFERROR($I22*$O22,"")))</f>
        <v/>
      </c>
      <c r="S22" s="14">
        <f>IF($A22="","",IF(OR($P22="",$O22="",$M22=""),"",IFERROR(($P22*$O22)-$M22,"")))</f>
        <v/>
      </c>
      <c r="T22" s="13">
        <f>IF($A22="","",IF($F22="","",IFERROR(MAX(0,DATEDIF($F22,IF(AND($H22="Closed",$G22&lt;&gt;""),$G22,Assumptions!$B$4),"m")),"")))</f>
        <v/>
      </c>
      <c r="U22" s="27">
        <f>IF($A22="","",IFERROR(IF($P22&gt;0,$M22/$P22,""),""))</f>
        <v/>
      </c>
      <c r="V22" s="12">
        <f>IF($A22="","",IF(OR($D22="",$E22="",$F22="",$H22="",$I22="",$J22="",$K22="",$L22="",$M22=""),"Review: missing input",IF(AND($F22&lt;&gt;"",$F22&gt;Assumptions!$B$4),"Review: future start",IF(AND($F22&lt;&gt;"",$G22&lt;&gt;"",$G22&lt;$F22),"Review: date order",IF(AND($G22&lt;&gt;"",$G22&gt;Assumptions!$B$4),"Review: future end",IF(AND($H22="Closed",$G22=""),"Review: closed date",IF(AND($H22&lt;&gt;"Closed",$G22&lt;&gt;""),"Review: status/date",IF(OR($O22="",$O22&lt;=0),"Review: retention",IF(AND($T22&lt;&gt;"",$O22&lt;$T22),"Review: retention",IF(AND($P22&lt;&gt;"",$P22&lt;=0),"Review: contribution",IF(AND($Q22&lt;&gt;"",$Q22&lt;Assumptions!$B$5),"Review: low margin",IF(AND($U22&lt;&gt;"",$U22&gt;Assumptions!$B$6),"Review: payback","OK"))))))))))))</f>
        <v/>
      </c>
    </row>
    <row r="23">
      <c r="A23" s="21" t="n"/>
      <c r="B23" s="21" t="n"/>
      <c r="C23" s="21" t="n"/>
      <c r="D23" s="21" t="n"/>
      <c r="E23" s="21" t="n"/>
      <c r="F23" s="22" t="n"/>
      <c r="G23" s="22" t="n"/>
      <c r="H23" s="21" t="n"/>
      <c r="I23" s="23" t="n"/>
      <c r="J23" s="24" t="n"/>
      <c r="K23" s="23" t="n"/>
      <c r="L23" s="23" t="n"/>
      <c r="M23" s="23" t="n"/>
      <c r="N23" s="25" t="n"/>
      <c r="O23" s="16">
        <f>IF($A23="","",IF($N23&lt;&gt;"",$N23,IFERROR(VLOOKUP($D23,Assumptions!$F$4:$G$8,2,FALSE),"")))</f>
        <v/>
      </c>
      <c r="P23" s="17">
        <f>IF($A23="","",IF(OR($I23="",$J23="",$K23="",$L23=""),"",IFERROR($I23-($J23*$K23)-$L23,"")))</f>
        <v/>
      </c>
      <c r="Q23" s="28">
        <f>IF($A23="","",IFERROR($P23/$I23,""))</f>
        <v/>
      </c>
      <c r="R23" s="17">
        <f>IF($A23="","",IF(OR($I23="",$O23=""),"",IFERROR($I23*$O23,"")))</f>
        <v/>
      </c>
      <c r="S23" s="17">
        <f>IF($A23="","",IF(OR($P23="",$O23="",$M23=""),"",IFERROR(($P23*$O23)-$M23,"")))</f>
        <v/>
      </c>
      <c r="T23" s="16">
        <f>IF($A23="","",IF($F23="","",IFERROR(MAX(0,DATEDIF($F23,IF(AND($H23="Closed",$G23&lt;&gt;""),$G23,Assumptions!$B$4),"m")),"")))</f>
        <v/>
      </c>
      <c r="U23" s="29">
        <f>IF($A23="","",IFERROR(IF($P23&gt;0,$M23/$P23,""),""))</f>
        <v/>
      </c>
      <c r="V23" s="15">
        <f>IF($A23="","",IF(OR($D23="",$E23="",$F23="",$H23="",$I23="",$J23="",$K23="",$L23="",$M23=""),"Review: missing input",IF(AND($F23&lt;&gt;"",$F23&gt;Assumptions!$B$4),"Review: future start",IF(AND($F23&lt;&gt;"",$G23&lt;&gt;"",$G23&lt;$F23),"Review: date order",IF(AND($G23&lt;&gt;"",$G23&gt;Assumptions!$B$4),"Review: future end",IF(AND($H23="Closed",$G23=""),"Review: closed date",IF(AND($H23&lt;&gt;"Closed",$G23&lt;&gt;""),"Review: status/date",IF(OR($O23="",$O23&lt;=0),"Review: retention",IF(AND($T23&lt;&gt;"",$O23&lt;$T23),"Review: retention",IF(AND($P23&lt;&gt;"",$P23&lt;=0),"Review: contribution",IF(AND($Q23&lt;&gt;"",$Q23&lt;Assumptions!$B$5),"Review: low margin",IF(AND($U23&lt;&gt;"",$U23&gt;Assumptions!$B$6),"Review: payback","OK"))))))))))))</f>
        <v/>
      </c>
    </row>
    <row r="24">
      <c r="A24" s="21" t="n"/>
      <c r="B24" s="21" t="n"/>
      <c r="C24" s="21" t="n"/>
      <c r="D24" s="21" t="n"/>
      <c r="E24" s="21" t="n"/>
      <c r="F24" s="22" t="n"/>
      <c r="G24" s="22" t="n"/>
      <c r="H24" s="21" t="n"/>
      <c r="I24" s="23" t="n"/>
      <c r="J24" s="24" t="n"/>
      <c r="K24" s="23" t="n"/>
      <c r="L24" s="23" t="n"/>
      <c r="M24" s="23" t="n"/>
      <c r="N24" s="25" t="n"/>
      <c r="O24" s="13">
        <f>IF($A24="","",IF($N24&lt;&gt;"",$N24,IFERROR(VLOOKUP($D24,Assumptions!$F$4:$G$8,2,FALSE),"")))</f>
        <v/>
      </c>
      <c r="P24" s="14">
        <f>IF($A24="","",IF(OR($I24="",$J24="",$K24="",$L24=""),"",IFERROR($I24-($J24*$K24)-$L24,"")))</f>
        <v/>
      </c>
      <c r="Q24" s="26">
        <f>IF($A24="","",IFERROR($P24/$I24,""))</f>
        <v/>
      </c>
      <c r="R24" s="14">
        <f>IF($A24="","",IF(OR($I24="",$O24=""),"",IFERROR($I24*$O24,"")))</f>
        <v/>
      </c>
      <c r="S24" s="14">
        <f>IF($A24="","",IF(OR($P24="",$O24="",$M24=""),"",IFERROR(($P24*$O24)-$M24,"")))</f>
        <v/>
      </c>
      <c r="T24" s="13">
        <f>IF($A24="","",IF($F24="","",IFERROR(MAX(0,DATEDIF($F24,IF(AND($H24="Closed",$G24&lt;&gt;""),$G24,Assumptions!$B$4),"m")),"")))</f>
        <v/>
      </c>
      <c r="U24" s="27">
        <f>IF($A24="","",IFERROR(IF($P24&gt;0,$M24/$P24,""),""))</f>
        <v/>
      </c>
      <c r="V24" s="12">
        <f>IF($A24="","",IF(OR($D24="",$E24="",$F24="",$H24="",$I24="",$J24="",$K24="",$L24="",$M24=""),"Review: missing input",IF(AND($F24&lt;&gt;"",$F24&gt;Assumptions!$B$4),"Review: future start",IF(AND($F24&lt;&gt;"",$G24&lt;&gt;"",$G24&lt;$F24),"Review: date order",IF(AND($G24&lt;&gt;"",$G24&gt;Assumptions!$B$4),"Review: future end",IF(AND($H24="Closed",$G24=""),"Review: closed date",IF(AND($H24&lt;&gt;"Closed",$G24&lt;&gt;""),"Review: status/date",IF(OR($O24="",$O24&lt;=0),"Review: retention",IF(AND($T24&lt;&gt;"",$O24&lt;$T24),"Review: retention",IF(AND($P24&lt;&gt;"",$P24&lt;=0),"Review: contribution",IF(AND($Q24&lt;&gt;"",$Q24&lt;Assumptions!$B$5),"Review: low margin",IF(AND($U24&lt;&gt;"",$U24&gt;Assumptions!$B$6),"Review: payback","OK"))))))))))))</f>
        <v/>
      </c>
    </row>
    <row r="25">
      <c r="A25" s="21" t="n"/>
      <c r="B25" s="21" t="n"/>
      <c r="C25" s="21" t="n"/>
      <c r="D25" s="21" t="n"/>
      <c r="E25" s="21" t="n"/>
      <c r="F25" s="22" t="n"/>
      <c r="G25" s="22" t="n"/>
      <c r="H25" s="21" t="n"/>
      <c r="I25" s="23" t="n"/>
      <c r="J25" s="24" t="n"/>
      <c r="K25" s="23" t="n"/>
      <c r="L25" s="23" t="n"/>
      <c r="M25" s="23" t="n"/>
      <c r="N25" s="25" t="n"/>
      <c r="O25" s="16">
        <f>IF($A25="","",IF($N25&lt;&gt;"",$N25,IFERROR(VLOOKUP($D25,Assumptions!$F$4:$G$8,2,FALSE),"")))</f>
        <v/>
      </c>
      <c r="P25" s="17">
        <f>IF($A25="","",IF(OR($I25="",$J25="",$K25="",$L25=""),"",IFERROR($I25-($J25*$K25)-$L25,"")))</f>
        <v/>
      </c>
      <c r="Q25" s="28">
        <f>IF($A25="","",IFERROR($P25/$I25,""))</f>
        <v/>
      </c>
      <c r="R25" s="17">
        <f>IF($A25="","",IF(OR($I25="",$O25=""),"",IFERROR($I25*$O25,"")))</f>
        <v/>
      </c>
      <c r="S25" s="17">
        <f>IF($A25="","",IF(OR($P25="",$O25="",$M25=""),"",IFERROR(($P25*$O25)-$M25,"")))</f>
        <v/>
      </c>
      <c r="T25" s="16">
        <f>IF($A25="","",IF($F25="","",IFERROR(MAX(0,DATEDIF($F25,IF(AND($H25="Closed",$G25&lt;&gt;""),$G25,Assumptions!$B$4),"m")),"")))</f>
        <v/>
      </c>
      <c r="U25" s="29">
        <f>IF($A25="","",IFERROR(IF($P25&gt;0,$M25/$P25,""),""))</f>
        <v/>
      </c>
      <c r="V25" s="15">
        <f>IF($A25="","",IF(OR($D25="",$E25="",$F25="",$H25="",$I25="",$J25="",$K25="",$L25="",$M25=""),"Review: missing input",IF(AND($F25&lt;&gt;"",$F25&gt;Assumptions!$B$4),"Review: future start",IF(AND($F25&lt;&gt;"",$G25&lt;&gt;"",$G25&lt;$F25),"Review: date order",IF(AND($G25&lt;&gt;"",$G25&gt;Assumptions!$B$4),"Review: future end",IF(AND($H25="Closed",$G25=""),"Review: closed date",IF(AND($H25&lt;&gt;"Closed",$G25&lt;&gt;""),"Review: status/date",IF(OR($O25="",$O25&lt;=0),"Review: retention",IF(AND($T25&lt;&gt;"",$O25&lt;$T25),"Review: retention",IF(AND($P25&lt;&gt;"",$P25&lt;=0),"Review: contribution",IF(AND($Q25&lt;&gt;"",$Q25&lt;Assumptions!$B$5),"Review: low margin",IF(AND($U25&lt;&gt;"",$U25&gt;Assumptions!$B$6),"Review: payback","OK"))))))))))))</f>
        <v/>
      </c>
    </row>
    <row r="26">
      <c r="A26" s="21" t="n"/>
      <c r="B26" s="21" t="n"/>
      <c r="C26" s="21" t="n"/>
      <c r="D26" s="21" t="n"/>
      <c r="E26" s="21" t="n"/>
      <c r="F26" s="22" t="n"/>
      <c r="G26" s="22" t="n"/>
      <c r="H26" s="21" t="n"/>
      <c r="I26" s="23" t="n"/>
      <c r="J26" s="24" t="n"/>
      <c r="K26" s="23" t="n"/>
      <c r="L26" s="23" t="n"/>
      <c r="M26" s="23" t="n"/>
      <c r="N26" s="25" t="n"/>
      <c r="O26" s="13">
        <f>IF($A26="","",IF($N26&lt;&gt;"",$N26,IFERROR(VLOOKUP($D26,Assumptions!$F$4:$G$8,2,FALSE),"")))</f>
        <v/>
      </c>
      <c r="P26" s="14">
        <f>IF($A26="","",IF(OR($I26="",$J26="",$K26="",$L26=""),"",IFERROR($I26-($J26*$K26)-$L26,"")))</f>
        <v/>
      </c>
      <c r="Q26" s="26">
        <f>IF($A26="","",IFERROR($P26/$I26,""))</f>
        <v/>
      </c>
      <c r="R26" s="14">
        <f>IF($A26="","",IF(OR($I26="",$O26=""),"",IFERROR($I26*$O26,"")))</f>
        <v/>
      </c>
      <c r="S26" s="14">
        <f>IF($A26="","",IF(OR($P26="",$O26="",$M26=""),"",IFERROR(($P26*$O26)-$M26,"")))</f>
        <v/>
      </c>
      <c r="T26" s="13">
        <f>IF($A26="","",IF($F26="","",IFERROR(MAX(0,DATEDIF($F26,IF(AND($H26="Closed",$G26&lt;&gt;""),$G26,Assumptions!$B$4),"m")),"")))</f>
        <v/>
      </c>
      <c r="U26" s="27">
        <f>IF($A26="","",IFERROR(IF($P26&gt;0,$M26/$P26,""),""))</f>
        <v/>
      </c>
      <c r="V26" s="12">
        <f>IF($A26="","",IF(OR($D26="",$E26="",$F26="",$H26="",$I26="",$J26="",$K26="",$L26="",$M26=""),"Review: missing input",IF(AND($F26&lt;&gt;"",$F26&gt;Assumptions!$B$4),"Review: future start",IF(AND($F26&lt;&gt;"",$G26&lt;&gt;"",$G26&lt;$F26),"Review: date order",IF(AND($G26&lt;&gt;"",$G26&gt;Assumptions!$B$4),"Review: future end",IF(AND($H26="Closed",$G26=""),"Review: closed date",IF(AND($H26&lt;&gt;"Closed",$G26&lt;&gt;""),"Review: status/date",IF(OR($O26="",$O26&lt;=0),"Review: retention",IF(AND($T26&lt;&gt;"",$O26&lt;$T26),"Review: retention",IF(AND($P26&lt;&gt;"",$P26&lt;=0),"Review: contribution",IF(AND($Q26&lt;&gt;"",$Q26&lt;Assumptions!$B$5),"Review: low margin",IF(AND($U26&lt;&gt;"",$U26&gt;Assumptions!$B$6),"Review: payback","OK"))))))))))))</f>
        <v/>
      </c>
    </row>
    <row r="27">
      <c r="A27" s="21" t="n"/>
      <c r="B27" s="21" t="n"/>
      <c r="C27" s="21" t="n"/>
      <c r="D27" s="21" t="n"/>
      <c r="E27" s="21" t="n"/>
      <c r="F27" s="22" t="n"/>
      <c r="G27" s="22" t="n"/>
      <c r="H27" s="21" t="n"/>
      <c r="I27" s="23" t="n"/>
      <c r="J27" s="24" t="n"/>
      <c r="K27" s="23" t="n"/>
      <c r="L27" s="23" t="n"/>
      <c r="M27" s="23" t="n"/>
      <c r="N27" s="25" t="n"/>
      <c r="O27" s="16">
        <f>IF($A27="","",IF($N27&lt;&gt;"",$N27,IFERROR(VLOOKUP($D27,Assumptions!$F$4:$G$8,2,FALSE),"")))</f>
        <v/>
      </c>
      <c r="P27" s="17">
        <f>IF($A27="","",IF(OR($I27="",$J27="",$K27="",$L27=""),"",IFERROR($I27-($J27*$K27)-$L27,"")))</f>
        <v/>
      </c>
      <c r="Q27" s="28">
        <f>IF($A27="","",IFERROR($P27/$I27,""))</f>
        <v/>
      </c>
      <c r="R27" s="17">
        <f>IF($A27="","",IF(OR($I27="",$O27=""),"",IFERROR($I27*$O27,"")))</f>
        <v/>
      </c>
      <c r="S27" s="17">
        <f>IF($A27="","",IF(OR($P27="",$O27="",$M27=""),"",IFERROR(($P27*$O27)-$M27,"")))</f>
        <v/>
      </c>
      <c r="T27" s="16">
        <f>IF($A27="","",IF($F27="","",IFERROR(MAX(0,DATEDIF($F27,IF(AND($H27="Closed",$G27&lt;&gt;""),$G27,Assumptions!$B$4),"m")),"")))</f>
        <v/>
      </c>
      <c r="U27" s="29">
        <f>IF($A27="","",IFERROR(IF($P27&gt;0,$M27/$P27,""),""))</f>
        <v/>
      </c>
      <c r="V27" s="15">
        <f>IF($A27="","",IF(OR($D27="",$E27="",$F27="",$H27="",$I27="",$J27="",$K27="",$L27="",$M27=""),"Review: missing input",IF(AND($F27&lt;&gt;"",$F27&gt;Assumptions!$B$4),"Review: future start",IF(AND($F27&lt;&gt;"",$G27&lt;&gt;"",$G27&lt;$F27),"Review: date order",IF(AND($G27&lt;&gt;"",$G27&gt;Assumptions!$B$4),"Review: future end",IF(AND($H27="Closed",$G27=""),"Review: closed date",IF(AND($H27&lt;&gt;"Closed",$G27&lt;&gt;""),"Review: status/date",IF(OR($O27="",$O27&lt;=0),"Review: retention",IF(AND($T27&lt;&gt;"",$O27&lt;$T27),"Review: retention",IF(AND($P27&lt;&gt;"",$P27&lt;=0),"Review: contribution",IF(AND($Q27&lt;&gt;"",$Q27&lt;Assumptions!$B$5),"Review: low margin",IF(AND($U27&lt;&gt;"",$U27&gt;Assumptions!$B$6),"Review: payback","OK"))))))))))))</f>
        <v/>
      </c>
    </row>
    <row r="28">
      <c r="A28" s="21" t="n"/>
      <c r="B28" s="21" t="n"/>
      <c r="C28" s="21" t="n"/>
      <c r="D28" s="21" t="n"/>
      <c r="E28" s="21" t="n"/>
      <c r="F28" s="22" t="n"/>
      <c r="G28" s="22" t="n"/>
      <c r="H28" s="21" t="n"/>
      <c r="I28" s="23" t="n"/>
      <c r="J28" s="24" t="n"/>
      <c r="K28" s="23" t="n"/>
      <c r="L28" s="23" t="n"/>
      <c r="M28" s="23" t="n"/>
      <c r="N28" s="25" t="n"/>
      <c r="O28" s="13">
        <f>IF($A28="","",IF($N28&lt;&gt;"",$N28,IFERROR(VLOOKUP($D28,Assumptions!$F$4:$G$8,2,FALSE),"")))</f>
        <v/>
      </c>
      <c r="P28" s="14">
        <f>IF($A28="","",IF(OR($I28="",$J28="",$K28="",$L28=""),"",IFERROR($I28-($J28*$K28)-$L28,"")))</f>
        <v/>
      </c>
      <c r="Q28" s="26">
        <f>IF($A28="","",IFERROR($P28/$I28,""))</f>
        <v/>
      </c>
      <c r="R28" s="14">
        <f>IF($A28="","",IF(OR($I28="",$O28=""),"",IFERROR($I28*$O28,"")))</f>
        <v/>
      </c>
      <c r="S28" s="14">
        <f>IF($A28="","",IF(OR($P28="",$O28="",$M28=""),"",IFERROR(($P28*$O28)-$M28,"")))</f>
        <v/>
      </c>
      <c r="T28" s="13">
        <f>IF($A28="","",IF($F28="","",IFERROR(MAX(0,DATEDIF($F28,IF(AND($H28="Closed",$G28&lt;&gt;""),$G28,Assumptions!$B$4),"m")),"")))</f>
        <v/>
      </c>
      <c r="U28" s="27">
        <f>IF($A28="","",IFERROR(IF($P28&gt;0,$M28/$P28,""),""))</f>
        <v/>
      </c>
      <c r="V28" s="12">
        <f>IF($A28="","",IF(OR($D28="",$E28="",$F28="",$H28="",$I28="",$J28="",$K28="",$L28="",$M28=""),"Review: missing input",IF(AND($F28&lt;&gt;"",$F28&gt;Assumptions!$B$4),"Review: future start",IF(AND($F28&lt;&gt;"",$G28&lt;&gt;"",$G28&lt;$F28),"Review: date order",IF(AND($G28&lt;&gt;"",$G28&gt;Assumptions!$B$4),"Review: future end",IF(AND($H28="Closed",$G28=""),"Review: closed date",IF(AND($H28&lt;&gt;"Closed",$G28&lt;&gt;""),"Review: status/date",IF(OR($O28="",$O28&lt;=0),"Review: retention",IF(AND($T28&lt;&gt;"",$O28&lt;$T28),"Review: retention",IF(AND($P28&lt;&gt;"",$P28&lt;=0),"Review: contribution",IF(AND($Q28&lt;&gt;"",$Q28&lt;Assumptions!$B$5),"Review: low margin",IF(AND($U28&lt;&gt;"",$U28&gt;Assumptions!$B$6),"Review: payback","OK"))))))))))))</f>
        <v/>
      </c>
    </row>
    <row r="29">
      <c r="A29" s="21" t="n"/>
      <c r="B29" s="21" t="n"/>
      <c r="C29" s="21" t="n"/>
      <c r="D29" s="21" t="n"/>
      <c r="E29" s="21" t="n"/>
      <c r="F29" s="22" t="n"/>
      <c r="G29" s="22" t="n"/>
      <c r="H29" s="21" t="n"/>
      <c r="I29" s="23" t="n"/>
      <c r="J29" s="24" t="n"/>
      <c r="K29" s="23" t="n"/>
      <c r="L29" s="23" t="n"/>
      <c r="M29" s="23" t="n"/>
      <c r="N29" s="25" t="n"/>
      <c r="O29" s="16">
        <f>IF($A29="","",IF($N29&lt;&gt;"",$N29,IFERROR(VLOOKUP($D29,Assumptions!$F$4:$G$8,2,FALSE),"")))</f>
        <v/>
      </c>
      <c r="P29" s="17">
        <f>IF($A29="","",IF(OR($I29="",$J29="",$K29="",$L29=""),"",IFERROR($I29-($J29*$K29)-$L29,"")))</f>
        <v/>
      </c>
      <c r="Q29" s="28">
        <f>IF($A29="","",IFERROR($P29/$I29,""))</f>
        <v/>
      </c>
      <c r="R29" s="17">
        <f>IF($A29="","",IF(OR($I29="",$O29=""),"",IFERROR($I29*$O29,"")))</f>
        <v/>
      </c>
      <c r="S29" s="17">
        <f>IF($A29="","",IF(OR($P29="",$O29="",$M29=""),"",IFERROR(($P29*$O29)-$M29,"")))</f>
        <v/>
      </c>
      <c r="T29" s="16">
        <f>IF($A29="","",IF($F29="","",IFERROR(MAX(0,DATEDIF($F29,IF(AND($H29="Closed",$G29&lt;&gt;""),$G29,Assumptions!$B$4),"m")),"")))</f>
        <v/>
      </c>
      <c r="U29" s="29">
        <f>IF($A29="","",IFERROR(IF($P29&gt;0,$M29/$P29,""),""))</f>
        <v/>
      </c>
      <c r="V29" s="15">
        <f>IF($A29="","",IF(OR($D29="",$E29="",$F29="",$H29="",$I29="",$J29="",$K29="",$L29="",$M29=""),"Review: missing input",IF(AND($F29&lt;&gt;"",$F29&gt;Assumptions!$B$4),"Review: future start",IF(AND($F29&lt;&gt;"",$G29&lt;&gt;"",$G29&lt;$F29),"Review: date order",IF(AND($G29&lt;&gt;"",$G29&gt;Assumptions!$B$4),"Review: future end",IF(AND($H29="Closed",$G29=""),"Review: closed date",IF(AND($H29&lt;&gt;"Closed",$G29&lt;&gt;""),"Review: status/date",IF(OR($O29="",$O29&lt;=0),"Review: retention",IF(AND($T29&lt;&gt;"",$O29&lt;$T29),"Review: retention",IF(AND($P29&lt;&gt;"",$P29&lt;=0),"Review: contribution",IF(AND($Q29&lt;&gt;"",$Q29&lt;Assumptions!$B$5),"Review: low margin",IF(AND($U29&lt;&gt;"",$U29&gt;Assumptions!$B$6),"Review: payback","OK"))))))))))))</f>
        <v/>
      </c>
    </row>
    <row r="30">
      <c r="A30" s="21" t="n"/>
      <c r="B30" s="21" t="n"/>
      <c r="C30" s="21" t="n"/>
      <c r="D30" s="21" t="n"/>
      <c r="E30" s="21" t="n"/>
      <c r="F30" s="22" t="n"/>
      <c r="G30" s="22" t="n"/>
      <c r="H30" s="21" t="n"/>
      <c r="I30" s="23" t="n"/>
      <c r="J30" s="24" t="n"/>
      <c r="K30" s="23" t="n"/>
      <c r="L30" s="23" t="n"/>
      <c r="M30" s="23" t="n"/>
      <c r="N30" s="25" t="n"/>
      <c r="O30" s="13">
        <f>IF($A30="","",IF($N30&lt;&gt;"",$N30,IFERROR(VLOOKUP($D30,Assumptions!$F$4:$G$8,2,FALSE),"")))</f>
        <v/>
      </c>
      <c r="P30" s="14">
        <f>IF($A30="","",IF(OR($I30="",$J30="",$K30="",$L30=""),"",IFERROR($I30-($J30*$K30)-$L30,"")))</f>
        <v/>
      </c>
      <c r="Q30" s="26">
        <f>IF($A30="","",IFERROR($P30/$I30,""))</f>
        <v/>
      </c>
      <c r="R30" s="14">
        <f>IF($A30="","",IF(OR($I30="",$O30=""),"",IFERROR($I30*$O30,"")))</f>
        <v/>
      </c>
      <c r="S30" s="14">
        <f>IF($A30="","",IF(OR($P30="",$O30="",$M30=""),"",IFERROR(($P30*$O30)-$M30,"")))</f>
        <v/>
      </c>
      <c r="T30" s="13">
        <f>IF($A30="","",IF($F30="","",IFERROR(MAX(0,DATEDIF($F30,IF(AND($H30="Closed",$G30&lt;&gt;""),$G30,Assumptions!$B$4),"m")),"")))</f>
        <v/>
      </c>
      <c r="U30" s="27">
        <f>IF($A30="","",IFERROR(IF($P30&gt;0,$M30/$P30,""),""))</f>
        <v/>
      </c>
      <c r="V30" s="12">
        <f>IF($A30="","",IF(OR($D30="",$E30="",$F30="",$H30="",$I30="",$J30="",$K30="",$L30="",$M30=""),"Review: missing input",IF(AND($F30&lt;&gt;"",$F30&gt;Assumptions!$B$4),"Review: future start",IF(AND($F30&lt;&gt;"",$G30&lt;&gt;"",$G30&lt;$F30),"Review: date order",IF(AND($G30&lt;&gt;"",$G30&gt;Assumptions!$B$4),"Review: future end",IF(AND($H30="Closed",$G30=""),"Review: closed date",IF(AND($H30&lt;&gt;"Closed",$G30&lt;&gt;""),"Review: status/date",IF(OR($O30="",$O30&lt;=0),"Review: retention",IF(AND($T30&lt;&gt;"",$O30&lt;$T30),"Review: retention",IF(AND($P30&lt;&gt;"",$P30&lt;=0),"Review: contribution",IF(AND($Q30&lt;&gt;"",$Q30&lt;Assumptions!$B$5),"Review: low margin",IF(AND($U30&lt;&gt;"",$U30&gt;Assumptions!$B$6),"Review: payback","OK"))))))))))))</f>
        <v/>
      </c>
    </row>
    <row r="31">
      <c r="A31" s="21" t="n"/>
      <c r="B31" s="21" t="n"/>
      <c r="C31" s="21" t="n"/>
      <c r="D31" s="21" t="n"/>
      <c r="E31" s="21" t="n"/>
      <c r="F31" s="22" t="n"/>
      <c r="G31" s="22" t="n"/>
      <c r="H31" s="21" t="n"/>
      <c r="I31" s="23" t="n"/>
      <c r="J31" s="24" t="n"/>
      <c r="K31" s="23" t="n"/>
      <c r="L31" s="23" t="n"/>
      <c r="M31" s="23" t="n"/>
      <c r="N31" s="25" t="n"/>
      <c r="O31" s="16">
        <f>IF($A31="","",IF($N31&lt;&gt;"",$N31,IFERROR(VLOOKUP($D31,Assumptions!$F$4:$G$8,2,FALSE),"")))</f>
        <v/>
      </c>
      <c r="P31" s="17">
        <f>IF($A31="","",IF(OR($I31="",$J31="",$K31="",$L31=""),"",IFERROR($I31-($J31*$K31)-$L31,"")))</f>
        <v/>
      </c>
      <c r="Q31" s="28">
        <f>IF($A31="","",IFERROR($P31/$I31,""))</f>
        <v/>
      </c>
      <c r="R31" s="17">
        <f>IF($A31="","",IF(OR($I31="",$O31=""),"",IFERROR($I31*$O31,"")))</f>
        <v/>
      </c>
      <c r="S31" s="17">
        <f>IF($A31="","",IF(OR($P31="",$O31="",$M31=""),"",IFERROR(($P31*$O31)-$M31,"")))</f>
        <v/>
      </c>
      <c r="T31" s="16">
        <f>IF($A31="","",IF($F31="","",IFERROR(MAX(0,DATEDIF($F31,IF(AND($H31="Closed",$G31&lt;&gt;""),$G31,Assumptions!$B$4),"m")),"")))</f>
        <v/>
      </c>
      <c r="U31" s="29">
        <f>IF($A31="","",IFERROR(IF($P31&gt;0,$M31/$P31,""),""))</f>
        <v/>
      </c>
      <c r="V31" s="15">
        <f>IF($A31="","",IF(OR($D31="",$E31="",$F31="",$H31="",$I31="",$J31="",$K31="",$L31="",$M31=""),"Review: missing input",IF(AND($F31&lt;&gt;"",$F31&gt;Assumptions!$B$4),"Review: future start",IF(AND($F31&lt;&gt;"",$G31&lt;&gt;"",$G31&lt;$F31),"Review: date order",IF(AND($G31&lt;&gt;"",$G31&gt;Assumptions!$B$4),"Review: future end",IF(AND($H31="Closed",$G31=""),"Review: closed date",IF(AND($H31&lt;&gt;"Closed",$G31&lt;&gt;""),"Review: status/date",IF(OR($O31="",$O31&lt;=0),"Review: retention",IF(AND($T31&lt;&gt;"",$O31&lt;$T31),"Review: retention",IF(AND($P31&lt;&gt;"",$P31&lt;=0),"Review: contribution",IF(AND($Q31&lt;&gt;"",$Q31&lt;Assumptions!$B$5),"Review: low margin",IF(AND($U31&lt;&gt;"",$U31&gt;Assumptions!$B$6),"Review: payback","OK"))))))))))))</f>
        <v/>
      </c>
    </row>
    <row r="32">
      <c r="A32" s="21" t="n"/>
      <c r="B32" s="21" t="n"/>
      <c r="C32" s="21" t="n"/>
      <c r="D32" s="21" t="n"/>
      <c r="E32" s="21" t="n"/>
      <c r="F32" s="22" t="n"/>
      <c r="G32" s="22" t="n"/>
      <c r="H32" s="21" t="n"/>
      <c r="I32" s="23" t="n"/>
      <c r="J32" s="24" t="n"/>
      <c r="K32" s="23" t="n"/>
      <c r="L32" s="23" t="n"/>
      <c r="M32" s="23" t="n"/>
      <c r="N32" s="25" t="n"/>
      <c r="O32" s="13">
        <f>IF($A32="","",IF($N32&lt;&gt;"",$N32,IFERROR(VLOOKUP($D32,Assumptions!$F$4:$G$8,2,FALSE),"")))</f>
        <v/>
      </c>
      <c r="P32" s="14">
        <f>IF($A32="","",IF(OR($I32="",$J32="",$K32="",$L32=""),"",IFERROR($I32-($J32*$K32)-$L32,"")))</f>
        <v/>
      </c>
      <c r="Q32" s="26">
        <f>IF($A32="","",IFERROR($P32/$I32,""))</f>
        <v/>
      </c>
      <c r="R32" s="14">
        <f>IF($A32="","",IF(OR($I32="",$O32=""),"",IFERROR($I32*$O32,"")))</f>
        <v/>
      </c>
      <c r="S32" s="14">
        <f>IF($A32="","",IF(OR($P32="",$O32="",$M32=""),"",IFERROR(($P32*$O32)-$M32,"")))</f>
        <v/>
      </c>
      <c r="T32" s="13">
        <f>IF($A32="","",IF($F32="","",IFERROR(MAX(0,DATEDIF($F32,IF(AND($H32="Closed",$G32&lt;&gt;""),$G32,Assumptions!$B$4),"m")),"")))</f>
        <v/>
      </c>
      <c r="U32" s="27">
        <f>IF($A32="","",IFERROR(IF($P32&gt;0,$M32/$P32,""),""))</f>
        <v/>
      </c>
      <c r="V32" s="12">
        <f>IF($A32="","",IF(OR($D32="",$E32="",$F32="",$H32="",$I32="",$J32="",$K32="",$L32="",$M32=""),"Review: missing input",IF(AND($F32&lt;&gt;"",$F32&gt;Assumptions!$B$4),"Review: future start",IF(AND($F32&lt;&gt;"",$G32&lt;&gt;"",$G32&lt;$F32),"Review: date order",IF(AND($G32&lt;&gt;"",$G32&gt;Assumptions!$B$4),"Review: future end",IF(AND($H32="Closed",$G32=""),"Review: closed date",IF(AND($H32&lt;&gt;"Closed",$G32&lt;&gt;""),"Review: status/date",IF(OR($O32="",$O32&lt;=0),"Review: retention",IF(AND($T32&lt;&gt;"",$O32&lt;$T32),"Review: retention",IF(AND($P32&lt;&gt;"",$P32&lt;=0),"Review: contribution",IF(AND($Q32&lt;&gt;"",$Q32&lt;Assumptions!$B$5),"Review: low margin",IF(AND($U32&lt;&gt;"",$U32&gt;Assumptions!$B$6),"Review: payback","OK"))))))))))))</f>
        <v/>
      </c>
    </row>
    <row r="33">
      <c r="A33" s="21" t="n"/>
      <c r="B33" s="21" t="n"/>
      <c r="C33" s="21" t="n"/>
      <c r="D33" s="21" t="n"/>
      <c r="E33" s="21" t="n"/>
      <c r="F33" s="22" t="n"/>
      <c r="G33" s="22" t="n"/>
      <c r="H33" s="21" t="n"/>
      <c r="I33" s="23" t="n"/>
      <c r="J33" s="24" t="n"/>
      <c r="K33" s="23" t="n"/>
      <c r="L33" s="23" t="n"/>
      <c r="M33" s="23" t="n"/>
      <c r="N33" s="25" t="n"/>
      <c r="O33" s="16">
        <f>IF($A33="","",IF($N33&lt;&gt;"",$N33,IFERROR(VLOOKUP($D33,Assumptions!$F$4:$G$8,2,FALSE),"")))</f>
        <v/>
      </c>
      <c r="P33" s="17">
        <f>IF($A33="","",IF(OR($I33="",$J33="",$K33="",$L33=""),"",IFERROR($I33-($J33*$K33)-$L33,"")))</f>
        <v/>
      </c>
      <c r="Q33" s="28">
        <f>IF($A33="","",IFERROR($P33/$I33,""))</f>
        <v/>
      </c>
      <c r="R33" s="17">
        <f>IF($A33="","",IF(OR($I33="",$O33=""),"",IFERROR($I33*$O33,"")))</f>
        <v/>
      </c>
      <c r="S33" s="17">
        <f>IF($A33="","",IF(OR($P33="",$O33="",$M33=""),"",IFERROR(($P33*$O33)-$M33,"")))</f>
        <v/>
      </c>
      <c r="T33" s="16">
        <f>IF($A33="","",IF($F33="","",IFERROR(MAX(0,DATEDIF($F33,IF(AND($H33="Closed",$G33&lt;&gt;""),$G33,Assumptions!$B$4),"m")),"")))</f>
        <v/>
      </c>
      <c r="U33" s="29">
        <f>IF($A33="","",IFERROR(IF($P33&gt;0,$M33/$P33,""),""))</f>
        <v/>
      </c>
      <c r="V33" s="15">
        <f>IF($A33="","",IF(OR($D33="",$E33="",$F33="",$H33="",$I33="",$J33="",$K33="",$L33="",$M33=""),"Review: missing input",IF(AND($F33&lt;&gt;"",$F33&gt;Assumptions!$B$4),"Review: future start",IF(AND($F33&lt;&gt;"",$G33&lt;&gt;"",$G33&lt;$F33),"Review: date order",IF(AND($G33&lt;&gt;"",$G33&gt;Assumptions!$B$4),"Review: future end",IF(AND($H33="Closed",$G33=""),"Review: closed date",IF(AND($H33&lt;&gt;"Closed",$G33&lt;&gt;""),"Review: status/date",IF(OR($O33="",$O33&lt;=0),"Review: retention",IF(AND($T33&lt;&gt;"",$O33&lt;$T33),"Review: retention",IF(AND($P33&lt;&gt;"",$P33&lt;=0),"Review: contribution",IF(AND($Q33&lt;&gt;"",$Q33&lt;Assumptions!$B$5),"Review: low margin",IF(AND($U33&lt;&gt;"",$U33&gt;Assumptions!$B$6),"Review: payback","OK"))))))))))))</f>
        <v/>
      </c>
    </row>
    <row r="34">
      <c r="A34" s="21" t="n"/>
      <c r="B34" s="21" t="n"/>
      <c r="C34" s="21" t="n"/>
      <c r="D34" s="21" t="n"/>
      <c r="E34" s="21" t="n"/>
      <c r="F34" s="22" t="n"/>
      <c r="G34" s="22" t="n"/>
      <c r="H34" s="21" t="n"/>
      <c r="I34" s="23" t="n"/>
      <c r="J34" s="24" t="n"/>
      <c r="K34" s="23" t="n"/>
      <c r="L34" s="23" t="n"/>
      <c r="M34" s="23" t="n"/>
      <c r="N34" s="25" t="n"/>
      <c r="O34" s="13">
        <f>IF($A34="","",IF($N34&lt;&gt;"",$N34,IFERROR(VLOOKUP($D34,Assumptions!$F$4:$G$8,2,FALSE),"")))</f>
        <v/>
      </c>
      <c r="P34" s="14">
        <f>IF($A34="","",IF(OR($I34="",$J34="",$K34="",$L34=""),"",IFERROR($I34-($J34*$K34)-$L34,"")))</f>
        <v/>
      </c>
      <c r="Q34" s="26">
        <f>IF($A34="","",IFERROR($P34/$I34,""))</f>
        <v/>
      </c>
      <c r="R34" s="14">
        <f>IF($A34="","",IF(OR($I34="",$O34=""),"",IFERROR($I34*$O34,"")))</f>
        <v/>
      </c>
      <c r="S34" s="14">
        <f>IF($A34="","",IF(OR($P34="",$O34="",$M34=""),"",IFERROR(($P34*$O34)-$M34,"")))</f>
        <v/>
      </c>
      <c r="T34" s="13">
        <f>IF($A34="","",IF($F34="","",IFERROR(MAX(0,DATEDIF($F34,IF(AND($H34="Closed",$G34&lt;&gt;""),$G34,Assumptions!$B$4),"m")),"")))</f>
        <v/>
      </c>
      <c r="U34" s="27">
        <f>IF($A34="","",IFERROR(IF($P34&gt;0,$M34/$P34,""),""))</f>
        <v/>
      </c>
      <c r="V34" s="12">
        <f>IF($A34="","",IF(OR($D34="",$E34="",$F34="",$H34="",$I34="",$J34="",$K34="",$L34="",$M34=""),"Review: missing input",IF(AND($F34&lt;&gt;"",$F34&gt;Assumptions!$B$4),"Review: future start",IF(AND($F34&lt;&gt;"",$G34&lt;&gt;"",$G34&lt;$F34),"Review: date order",IF(AND($G34&lt;&gt;"",$G34&gt;Assumptions!$B$4),"Review: future end",IF(AND($H34="Closed",$G34=""),"Review: closed date",IF(AND($H34&lt;&gt;"Closed",$G34&lt;&gt;""),"Review: status/date",IF(OR($O34="",$O34&lt;=0),"Review: retention",IF(AND($T34&lt;&gt;"",$O34&lt;$T34),"Review: retention",IF(AND($P34&lt;&gt;"",$P34&lt;=0),"Review: contribution",IF(AND($Q34&lt;&gt;"",$Q34&lt;Assumptions!$B$5),"Review: low margin",IF(AND($U34&lt;&gt;"",$U34&gt;Assumptions!$B$6),"Review: payback","OK"))))))))))))</f>
        <v/>
      </c>
    </row>
    <row r="35">
      <c r="A35" s="21" t="n"/>
      <c r="B35" s="21" t="n"/>
      <c r="C35" s="21" t="n"/>
      <c r="D35" s="21" t="n"/>
      <c r="E35" s="21" t="n"/>
      <c r="F35" s="22" t="n"/>
      <c r="G35" s="22" t="n"/>
      <c r="H35" s="21" t="n"/>
      <c r="I35" s="23" t="n"/>
      <c r="J35" s="24" t="n"/>
      <c r="K35" s="23" t="n"/>
      <c r="L35" s="23" t="n"/>
      <c r="M35" s="23" t="n"/>
      <c r="N35" s="25" t="n"/>
      <c r="O35" s="16">
        <f>IF($A35="","",IF($N35&lt;&gt;"",$N35,IFERROR(VLOOKUP($D35,Assumptions!$F$4:$G$8,2,FALSE),"")))</f>
        <v/>
      </c>
      <c r="P35" s="17">
        <f>IF($A35="","",IF(OR($I35="",$J35="",$K35="",$L35=""),"",IFERROR($I35-($J35*$K35)-$L35,"")))</f>
        <v/>
      </c>
      <c r="Q35" s="28">
        <f>IF($A35="","",IFERROR($P35/$I35,""))</f>
        <v/>
      </c>
      <c r="R35" s="17">
        <f>IF($A35="","",IF(OR($I35="",$O35=""),"",IFERROR($I35*$O35,"")))</f>
        <v/>
      </c>
      <c r="S35" s="17">
        <f>IF($A35="","",IF(OR($P35="",$O35="",$M35=""),"",IFERROR(($P35*$O35)-$M35,"")))</f>
        <v/>
      </c>
      <c r="T35" s="16">
        <f>IF($A35="","",IF($F35="","",IFERROR(MAX(0,DATEDIF($F35,IF(AND($H35="Closed",$G35&lt;&gt;""),$G35,Assumptions!$B$4),"m")),"")))</f>
        <v/>
      </c>
      <c r="U35" s="29">
        <f>IF($A35="","",IFERROR(IF($P35&gt;0,$M35/$P35,""),""))</f>
        <v/>
      </c>
      <c r="V35" s="15">
        <f>IF($A35="","",IF(OR($D35="",$E35="",$F35="",$H35="",$I35="",$J35="",$K35="",$L35="",$M35=""),"Review: missing input",IF(AND($F35&lt;&gt;"",$F35&gt;Assumptions!$B$4),"Review: future start",IF(AND($F35&lt;&gt;"",$G35&lt;&gt;"",$G35&lt;$F35),"Review: date order",IF(AND($G35&lt;&gt;"",$G35&gt;Assumptions!$B$4),"Review: future end",IF(AND($H35="Closed",$G35=""),"Review: closed date",IF(AND($H35&lt;&gt;"Closed",$G35&lt;&gt;""),"Review: status/date",IF(OR($O35="",$O35&lt;=0),"Review: retention",IF(AND($T35&lt;&gt;"",$O35&lt;$T35),"Review: retention",IF(AND($P35&lt;&gt;"",$P35&lt;=0),"Review: contribution",IF(AND($Q35&lt;&gt;"",$Q35&lt;Assumptions!$B$5),"Review: low margin",IF(AND($U35&lt;&gt;"",$U35&gt;Assumptions!$B$6),"Review: payback","OK"))))))))))))</f>
        <v/>
      </c>
    </row>
    <row r="36">
      <c r="A36" s="21" t="n"/>
      <c r="B36" s="21" t="n"/>
      <c r="C36" s="21" t="n"/>
      <c r="D36" s="21" t="n"/>
      <c r="E36" s="21" t="n"/>
      <c r="F36" s="22" t="n"/>
      <c r="G36" s="22" t="n"/>
      <c r="H36" s="21" t="n"/>
      <c r="I36" s="23" t="n"/>
      <c r="J36" s="24" t="n"/>
      <c r="K36" s="23" t="n"/>
      <c r="L36" s="23" t="n"/>
      <c r="M36" s="23" t="n"/>
      <c r="N36" s="25" t="n"/>
      <c r="O36" s="13">
        <f>IF($A36="","",IF($N36&lt;&gt;"",$N36,IFERROR(VLOOKUP($D36,Assumptions!$F$4:$G$8,2,FALSE),"")))</f>
        <v/>
      </c>
      <c r="P36" s="14">
        <f>IF($A36="","",IF(OR($I36="",$J36="",$K36="",$L36=""),"",IFERROR($I36-($J36*$K36)-$L36,"")))</f>
        <v/>
      </c>
      <c r="Q36" s="26">
        <f>IF($A36="","",IFERROR($P36/$I36,""))</f>
        <v/>
      </c>
      <c r="R36" s="14">
        <f>IF($A36="","",IF(OR($I36="",$O36=""),"",IFERROR($I36*$O36,"")))</f>
        <v/>
      </c>
      <c r="S36" s="14">
        <f>IF($A36="","",IF(OR($P36="",$O36="",$M36=""),"",IFERROR(($P36*$O36)-$M36,"")))</f>
        <v/>
      </c>
      <c r="T36" s="13">
        <f>IF($A36="","",IF($F36="","",IFERROR(MAX(0,DATEDIF($F36,IF(AND($H36="Closed",$G36&lt;&gt;""),$G36,Assumptions!$B$4),"m")),"")))</f>
        <v/>
      </c>
      <c r="U36" s="27">
        <f>IF($A36="","",IFERROR(IF($P36&gt;0,$M36/$P36,""),""))</f>
        <v/>
      </c>
      <c r="V36" s="12">
        <f>IF($A36="","",IF(OR($D36="",$E36="",$F36="",$H36="",$I36="",$J36="",$K36="",$L36="",$M36=""),"Review: missing input",IF(AND($F36&lt;&gt;"",$F36&gt;Assumptions!$B$4),"Review: future start",IF(AND($F36&lt;&gt;"",$G36&lt;&gt;"",$G36&lt;$F36),"Review: date order",IF(AND($G36&lt;&gt;"",$G36&gt;Assumptions!$B$4),"Review: future end",IF(AND($H36="Closed",$G36=""),"Review: closed date",IF(AND($H36&lt;&gt;"Closed",$G36&lt;&gt;""),"Review: status/date",IF(OR($O36="",$O36&lt;=0),"Review: retention",IF(AND($T36&lt;&gt;"",$O36&lt;$T36),"Review: retention",IF(AND($P36&lt;&gt;"",$P36&lt;=0),"Review: contribution",IF(AND($Q36&lt;&gt;"",$Q36&lt;Assumptions!$B$5),"Review: low margin",IF(AND($U36&lt;&gt;"",$U36&gt;Assumptions!$B$6),"Review: payback","OK"))))))))))))</f>
        <v/>
      </c>
    </row>
    <row r="37">
      <c r="A37" s="21" t="n"/>
      <c r="B37" s="21" t="n"/>
      <c r="C37" s="21" t="n"/>
      <c r="D37" s="21" t="n"/>
      <c r="E37" s="21" t="n"/>
      <c r="F37" s="22" t="n"/>
      <c r="G37" s="22" t="n"/>
      <c r="H37" s="21" t="n"/>
      <c r="I37" s="23" t="n"/>
      <c r="J37" s="24" t="n"/>
      <c r="K37" s="23" t="n"/>
      <c r="L37" s="23" t="n"/>
      <c r="M37" s="23" t="n"/>
      <c r="N37" s="25" t="n"/>
      <c r="O37" s="16">
        <f>IF($A37="","",IF($N37&lt;&gt;"",$N37,IFERROR(VLOOKUP($D37,Assumptions!$F$4:$G$8,2,FALSE),"")))</f>
        <v/>
      </c>
      <c r="P37" s="17">
        <f>IF($A37="","",IF(OR($I37="",$J37="",$K37="",$L37=""),"",IFERROR($I37-($J37*$K37)-$L37,"")))</f>
        <v/>
      </c>
      <c r="Q37" s="28">
        <f>IF($A37="","",IFERROR($P37/$I37,""))</f>
        <v/>
      </c>
      <c r="R37" s="17">
        <f>IF($A37="","",IF(OR($I37="",$O37=""),"",IFERROR($I37*$O37,"")))</f>
        <v/>
      </c>
      <c r="S37" s="17">
        <f>IF($A37="","",IF(OR($P37="",$O37="",$M37=""),"",IFERROR(($P37*$O37)-$M37,"")))</f>
        <v/>
      </c>
      <c r="T37" s="16">
        <f>IF($A37="","",IF($F37="","",IFERROR(MAX(0,DATEDIF($F37,IF(AND($H37="Closed",$G37&lt;&gt;""),$G37,Assumptions!$B$4),"m")),"")))</f>
        <v/>
      </c>
      <c r="U37" s="29">
        <f>IF($A37="","",IFERROR(IF($P37&gt;0,$M37/$P37,""),""))</f>
        <v/>
      </c>
      <c r="V37" s="15">
        <f>IF($A37="","",IF(OR($D37="",$E37="",$F37="",$H37="",$I37="",$J37="",$K37="",$L37="",$M37=""),"Review: missing input",IF(AND($F37&lt;&gt;"",$F37&gt;Assumptions!$B$4),"Review: future start",IF(AND($F37&lt;&gt;"",$G37&lt;&gt;"",$G37&lt;$F37),"Review: date order",IF(AND($G37&lt;&gt;"",$G37&gt;Assumptions!$B$4),"Review: future end",IF(AND($H37="Closed",$G37=""),"Review: closed date",IF(AND($H37&lt;&gt;"Closed",$G37&lt;&gt;""),"Review: status/date",IF(OR($O37="",$O37&lt;=0),"Review: retention",IF(AND($T37&lt;&gt;"",$O37&lt;$T37),"Review: retention",IF(AND($P37&lt;&gt;"",$P37&lt;=0),"Review: contribution",IF(AND($Q37&lt;&gt;"",$Q37&lt;Assumptions!$B$5),"Review: low margin",IF(AND($U37&lt;&gt;"",$U37&gt;Assumptions!$B$6),"Review: payback","OK"))))))))))))</f>
        <v/>
      </c>
    </row>
    <row r="38">
      <c r="A38" s="21" t="n"/>
      <c r="B38" s="21" t="n"/>
      <c r="C38" s="21" t="n"/>
      <c r="D38" s="21" t="n"/>
      <c r="E38" s="21" t="n"/>
      <c r="F38" s="22" t="n"/>
      <c r="G38" s="22" t="n"/>
      <c r="H38" s="21" t="n"/>
      <c r="I38" s="23" t="n"/>
      <c r="J38" s="24" t="n"/>
      <c r="K38" s="23" t="n"/>
      <c r="L38" s="23" t="n"/>
      <c r="M38" s="23" t="n"/>
      <c r="N38" s="25" t="n"/>
      <c r="O38" s="13">
        <f>IF($A38="","",IF($N38&lt;&gt;"",$N38,IFERROR(VLOOKUP($D38,Assumptions!$F$4:$G$8,2,FALSE),"")))</f>
        <v/>
      </c>
      <c r="P38" s="14">
        <f>IF($A38="","",IF(OR($I38="",$J38="",$K38="",$L38=""),"",IFERROR($I38-($J38*$K38)-$L38,"")))</f>
        <v/>
      </c>
      <c r="Q38" s="26">
        <f>IF($A38="","",IFERROR($P38/$I38,""))</f>
        <v/>
      </c>
      <c r="R38" s="14">
        <f>IF($A38="","",IF(OR($I38="",$O38=""),"",IFERROR($I38*$O38,"")))</f>
        <v/>
      </c>
      <c r="S38" s="14">
        <f>IF($A38="","",IF(OR($P38="",$O38="",$M38=""),"",IFERROR(($P38*$O38)-$M38,"")))</f>
        <v/>
      </c>
      <c r="T38" s="13">
        <f>IF($A38="","",IF($F38="","",IFERROR(MAX(0,DATEDIF($F38,IF(AND($H38="Closed",$G38&lt;&gt;""),$G38,Assumptions!$B$4),"m")),"")))</f>
        <v/>
      </c>
      <c r="U38" s="27">
        <f>IF($A38="","",IFERROR(IF($P38&gt;0,$M38/$P38,""),""))</f>
        <v/>
      </c>
      <c r="V38" s="12">
        <f>IF($A38="","",IF(OR($D38="",$E38="",$F38="",$H38="",$I38="",$J38="",$K38="",$L38="",$M38=""),"Review: missing input",IF(AND($F38&lt;&gt;"",$F38&gt;Assumptions!$B$4),"Review: future start",IF(AND($F38&lt;&gt;"",$G38&lt;&gt;"",$G38&lt;$F38),"Review: date order",IF(AND($G38&lt;&gt;"",$G38&gt;Assumptions!$B$4),"Review: future end",IF(AND($H38="Closed",$G38=""),"Review: closed date",IF(AND($H38&lt;&gt;"Closed",$G38&lt;&gt;""),"Review: status/date",IF(OR($O38="",$O38&lt;=0),"Review: retention",IF(AND($T38&lt;&gt;"",$O38&lt;$T38),"Review: retention",IF(AND($P38&lt;&gt;"",$P38&lt;=0),"Review: contribution",IF(AND($Q38&lt;&gt;"",$Q38&lt;Assumptions!$B$5),"Review: low margin",IF(AND($U38&lt;&gt;"",$U38&gt;Assumptions!$B$6),"Review: payback","OK"))))))))))))</f>
        <v/>
      </c>
    </row>
    <row r="39">
      <c r="A39" s="21" t="n"/>
      <c r="B39" s="21" t="n"/>
      <c r="C39" s="21" t="n"/>
      <c r="D39" s="21" t="n"/>
      <c r="E39" s="21" t="n"/>
      <c r="F39" s="22" t="n"/>
      <c r="G39" s="22" t="n"/>
      <c r="H39" s="21" t="n"/>
      <c r="I39" s="23" t="n"/>
      <c r="J39" s="24" t="n"/>
      <c r="K39" s="23" t="n"/>
      <c r="L39" s="23" t="n"/>
      <c r="M39" s="23" t="n"/>
      <c r="N39" s="25" t="n"/>
      <c r="O39" s="16">
        <f>IF($A39="","",IF($N39&lt;&gt;"",$N39,IFERROR(VLOOKUP($D39,Assumptions!$F$4:$G$8,2,FALSE),"")))</f>
        <v/>
      </c>
      <c r="P39" s="17">
        <f>IF($A39="","",IF(OR($I39="",$J39="",$K39="",$L39=""),"",IFERROR($I39-($J39*$K39)-$L39,"")))</f>
        <v/>
      </c>
      <c r="Q39" s="28">
        <f>IF($A39="","",IFERROR($P39/$I39,""))</f>
        <v/>
      </c>
      <c r="R39" s="17">
        <f>IF($A39="","",IF(OR($I39="",$O39=""),"",IFERROR($I39*$O39,"")))</f>
        <v/>
      </c>
      <c r="S39" s="17">
        <f>IF($A39="","",IF(OR($P39="",$O39="",$M39=""),"",IFERROR(($P39*$O39)-$M39,"")))</f>
        <v/>
      </c>
      <c r="T39" s="16">
        <f>IF($A39="","",IF($F39="","",IFERROR(MAX(0,DATEDIF($F39,IF(AND($H39="Closed",$G39&lt;&gt;""),$G39,Assumptions!$B$4),"m")),"")))</f>
        <v/>
      </c>
      <c r="U39" s="29">
        <f>IF($A39="","",IFERROR(IF($P39&gt;0,$M39/$P39,""),""))</f>
        <v/>
      </c>
      <c r="V39" s="15">
        <f>IF($A39="","",IF(OR($D39="",$E39="",$F39="",$H39="",$I39="",$J39="",$K39="",$L39="",$M39=""),"Review: missing input",IF(AND($F39&lt;&gt;"",$F39&gt;Assumptions!$B$4),"Review: future start",IF(AND($F39&lt;&gt;"",$G39&lt;&gt;"",$G39&lt;$F39),"Review: date order",IF(AND($G39&lt;&gt;"",$G39&gt;Assumptions!$B$4),"Review: future end",IF(AND($H39="Closed",$G39=""),"Review: closed date",IF(AND($H39&lt;&gt;"Closed",$G39&lt;&gt;""),"Review: status/date",IF(OR($O39="",$O39&lt;=0),"Review: retention",IF(AND($T39&lt;&gt;"",$O39&lt;$T39),"Review: retention",IF(AND($P39&lt;&gt;"",$P39&lt;=0),"Review: contribution",IF(AND($Q39&lt;&gt;"",$Q39&lt;Assumptions!$B$5),"Review: low margin",IF(AND($U39&lt;&gt;"",$U39&gt;Assumptions!$B$6),"Review: payback","OK"))))))))))))</f>
        <v/>
      </c>
    </row>
    <row r="40">
      <c r="A40" s="21" t="n"/>
      <c r="B40" s="21" t="n"/>
      <c r="C40" s="21" t="n"/>
      <c r="D40" s="21" t="n"/>
      <c r="E40" s="21" t="n"/>
      <c r="F40" s="22" t="n"/>
      <c r="G40" s="22" t="n"/>
      <c r="H40" s="21" t="n"/>
      <c r="I40" s="23" t="n"/>
      <c r="J40" s="24" t="n"/>
      <c r="K40" s="23" t="n"/>
      <c r="L40" s="23" t="n"/>
      <c r="M40" s="23" t="n"/>
      <c r="N40" s="25" t="n"/>
      <c r="O40" s="13">
        <f>IF($A40="","",IF($N40&lt;&gt;"",$N40,IFERROR(VLOOKUP($D40,Assumptions!$F$4:$G$8,2,FALSE),"")))</f>
        <v/>
      </c>
      <c r="P40" s="14">
        <f>IF($A40="","",IF(OR($I40="",$J40="",$K40="",$L40=""),"",IFERROR($I40-($J40*$K40)-$L40,"")))</f>
        <v/>
      </c>
      <c r="Q40" s="26">
        <f>IF($A40="","",IFERROR($P40/$I40,""))</f>
        <v/>
      </c>
      <c r="R40" s="14">
        <f>IF($A40="","",IF(OR($I40="",$O40=""),"",IFERROR($I40*$O40,"")))</f>
        <v/>
      </c>
      <c r="S40" s="14">
        <f>IF($A40="","",IF(OR($P40="",$O40="",$M40=""),"",IFERROR(($P40*$O40)-$M40,"")))</f>
        <v/>
      </c>
      <c r="T40" s="13">
        <f>IF($A40="","",IF($F40="","",IFERROR(MAX(0,DATEDIF($F40,IF(AND($H40="Closed",$G40&lt;&gt;""),$G40,Assumptions!$B$4),"m")),"")))</f>
        <v/>
      </c>
      <c r="U40" s="27">
        <f>IF($A40="","",IFERROR(IF($P40&gt;0,$M40/$P40,""),""))</f>
        <v/>
      </c>
      <c r="V40" s="12">
        <f>IF($A40="","",IF(OR($D40="",$E40="",$F40="",$H40="",$I40="",$J40="",$K40="",$L40="",$M40=""),"Review: missing input",IF(AND($F40&lt;&gt;"",$F40&gt;Assumptions!$B$4),"Review: future start",IF(AND($F40&lt;&gt;"",$G40&lt;&gt;"",$G40&lt;$F40),"Review: date order",IF(AND($G40&lt;&gt;"",$G40&gt;Assumptions!$B$4),"Review: future end",IF(AND($H40="Closed",$G40=""),"Review: closed date",IF(AND($H40&lt;&gt;"Closed",$G40&lt;&gt;""),"Review: status/date",IF(OR($O40="",$O40&lt;=0),"Review: retention",IF(AND($T40&lt;&gt;"",$O40&lt;$T40),"Review: retention",IF(AND($P40&lt;&gt;"",$P40&lt;=0),"Review: contribution",IF(AND($Q40&lt;&gt;"",$Q40&lt;Assumptions!$B$5),"Review: low margin",IF(AND($U40&lt;&gt;"",$U40&gt;Assumptions!$B$6),"Review: payback","OK"))))))))))))</f>
        <v/>
      </c>
    </row>
    <row r="41">
      <c r="A41" s="21" t="n"/>
      <c r="B41" s="21" t="n"/>
      <c r="C41" s="21" t="n"/>
      <c r="D41" s="21" t="n"/>
      <c r="E41" s="21" t="n"/>
      <c r="F41" s="22" t="n"/>
      <c r="G41" s="22" t="n"/>
      <c r="H41" s="21" t="n"/>
      <c r="I41" s="23" t="n"/>
      <c r="J41" s="24" t="n"/>
      <c r="K41" s="23" t="n"/>
      <c r="L41" s="23" t="n"/>
      <c r="M41" s="23" t="n"/>
      <c r="N41" s="25" t="n"/>
      <c r="O41" s="16">
        <f>IF($A41="","",IF($N41&lt;&gt;"",$N41,IFERROR(VLOOKUP($D41,Assumptions!$F$4:$G$8,2,FALSE),"")))</f>
        <v/>
      </c>
      <c r="P41" s="17">
        <f>IF($A41="","",IF(OR($I41="",$J41="",$K41="",$L41=""),"",IFERROR($I41-($J41*$K41)-$L41,"")))</f>
        <v/>
      </c>
      <c r="Q41" s="28">
        <f>IF($A41="","",IFERROR($P41/$I41,""))</f>
        <v/>
      </c>
      <c r="R41" s="17">
        <f>IF($A41="","",IF(OR($I41="",$O41=""),"",IFERROR($I41*$O41,"")))</f>
        <v/>
      </c>
      <c r="S41" s="17">
        <f>IF($A41="","",IF(OR($P41="",$O41="",$M41=""),"",IFERROR(($P41*$O41)-$M41,"")))</f>
        <v/>
      </c>
      <c r="T41" s="16">
        <f>IF($A41="","",IF($F41="","",IFERROR(MAX(0,DATEDIF($F41,IF(AND($H41="Closed",$G41&lt;&gt;""),$G41,Assumptions!$B$4),"m")),"")))</f>
        <v/>
      </c>
      <c r="U41" s="29">
        <f>IF($A41="","",IFERROR(IF($P41&gt;0,$M41/$P41,""),""))</f>
        <v/>
      </c>
      <c r="V41" s="15">
        <f>IF($A41="","",IF(OR($D41="",$E41="",$F41="",$H41="",$I41="",$J41="",$K41="",$L41="",$M41=""),"Review: missing input",IF(AND($F41&lt;&gt;"",$F41&gt;Assumptions!$B$4),"Review: future start",IF(AND($F41&lt;&gt;"",$G41&lt;&gt;"",$G41&lt;$F41),"Review: date order",IF(AND($G41&lt;&gt;"",$G41&gt;Assumptions!$B$4),"Review: future end",IF(AND($H41="Closed",$G41=""),"Review: closed date",IF(AND($H41&lt;&gt;"Closed",$G41&lt;&gt;""),"Review: status/date",IF(OR($O41="",$O41&lt;=0),"Review: retention",IF(AND($T41&lt;&gt;"",$O41&lt;$T41),"Review: retention",IF(AND($P41&lt;&gt;"",$P41&lt;=0),"Review: contribution",IF(AND($Q41&lt;&gt;"",$Q41&lt;Assumptions!$B$5),"Review: low margin",IF(AND($U41&lt;&gt;"",$U41&gt;Assumptions!$B$6),"Review: payback","OK"))))))))))))</f>
        <v/>
      </c>
    </row>
    <row r="42">
      <c r="A42" s="21" t="n"/>
      <c r="B42" s="21" t="n"/>
      <c r="C42" s="21" t="n"/>
      <c r="D42" s="21" t="n"/>
      <c r="E42" s="21" t="n"/>
      <c r="F42" s="22" t="n"/>
      <c r="G42" s="22" t="n"/>
      <c r="H42" s="21" t="n"/>
      <c r="I42" s="23" t="n"/>
      <c r="J42" s="24" t="n"/>
      <c r="K42" s="23" t="n"/>
      <c r="L42" s="23" t="n"/>
      <c r="M42" s="23" t="n"/>
      <c r="N42" s="25" t="n"/>
      <c r="O42" s="13">
        <f>IF($A42="","",IF($N42&lt;&gt;"",$N42,IFERROR(VLOOKUP($D42,Assumptions!$F$4:$G$8,2,FALSE),"")))</f>
        <v/>
      </c>
      <c r="P42" s="14">
        <f>IF($A42="","",IF(OR($I42="",$J42="",$K42="",$L42=""),"",IFERROR($I42-($J42*$K42)-$L42,"")))</f>
        <v/>
      </c>
      <c r="Q42" s="26">
        <f>IF($A42="","",IFERROR($P42/$I42,""))</f>
        <v/>
      </c>
      <c r="R42" s="14">
        <f>IF($A42="","",IF(OR($I42="",$O42=""),"",IFERROR($I42*$O42,"")))</f>
        <v/>
      </c>
      <c r="S42" s="14">
        <f>IF($A42="","",IF(OR($P42="",$O42="",$M42=""),"",IFERROR(($P42*$O42)-$M42,"")))</f>
        <v/>
      </c>
      <c r="T42" s="13">
        <f>IF($A42="","",IF($F42="","",IFERROR(MAX(0,DATEDIF($F42,IF(AND($H42="Closed",$G42&lt;&gt;""),$G42,Assumptions!$B$4),"m")),"")))</f>
        <v/>
      </c>
      <c r="U42" s="27">
        <f>IF($A42="","",IFERROR(IF($P42&gt;0,$M42/$P42,""),""))</f>
        <v/>
      </c>
      <c r="V42" s="12">
        <f>IF($A42="","",IF(OR($D42="",$E42="",$F42="",$H42="",$I42="",$J42="",$K42="",$L42="",$M42=""),"Review: missing input",IF(AND($F42&lt;&gt;"",$F42&gt;Assumptions!$B$4),"Review: future start",IF(AND($F42&lt;&gt;"",$G42&lt;&gt;"",$G42&lt;$F42),"Review: date order",IF(AND($G42&lt;&gt;"",$G42&gt;Assumptions!$B$4),"Review: future end",IF(AND($H42="Closed",$G42=""),"Review: closed date",IF(AND($H42&lt;&gt;"Closed",$G42&lt;&gt;""),"Review: status/date",IF(OR($O42="",$O42&lt;=0),"Review: retention",IF(AND($T42&lt;&gt;"",$O42&lt;$T42),"Review: retention",IF(AND($P42&lt;&gt;"",$P42&lt;=0),"Review: contribution",IF(AND($Q42&lt;&gt;"",$Q42&lt;Assumptions!$B$5),"Review: low margin",IF(AND($U42&lt;&gt;"",$U42&gt;Assumptions!$B$6),"Review: payback","OK"))))))))))))</f>
        <v/>
      </c>
    </row>
    <row r="43">
      <c r="A43" s="21" t="n"/>
      <c r="B43" s="21" t="n"/>
      <c r="C43" s="21" t="n"/>
      <c r="D43" s="21" t="n"/>
      <c r="E43" s="21" t="n"/>
      <c r="F43" s="22" t="n"/>
      <c r="G43" s="22" t="n"/>
      <c r="H43" s="21" t="n"/>
      <c r="I43" s="23" t="n"/>
      <c r="J43" s="24" t="n"/>
      <c r="K43" s="23" t="n"/>
      <c r="L43" s="23" t="n"/>
      <c r="M43" s="23" t="n"/>
      <c r="N43" s="25" t="n"/>
      <c r="O43" s="16">
        <f>IF($A43="","",IF($N43&lt;&gt;"",$N43,IFERROR(VLOOKUP($D43,Assumptions!$F$4:$G$8,2,FALSE),"")))</f>
        <v/>
      </c>
      <c r="P43" s="17">
        <f>IF($A43="","",IF(OR($I43="",$J43="",$K43="",$L43=""),"",IFERROR($I43-($J43*$K43)-$L43,"")))</f>
        <v/>
      </c>
      <c r="Q43" s="28">
        <f>IF($A43="","",IFERROR($P43/$I43,""))</f>
        <v/>
      </c>
      <c r="R43" s="17">
        <f>IF($A43="","",IF(OR($I43="",$O43=""),"",IFERROR($I43*$O43,"")))</f>
        <v/>
      </c>
      <c r="S43" s="17">
        <f>IF($A43="","",IF(OR($P43="",$O43="",$M43=""),"",IFERROR(($P43*$O43)-$M43,"")))</f>
        <v/>
      </c>
      <c r="T43" s="16">
        <f>IF($A43="","",IF($F43="","",IFERROR(MAX(0,DATEDIF($F43,IF(AND($H43="Closed",$G43&lt;&gt;""),$G43,Assumptions!$B$4),"m")),"")))</f>
        <v/>
      </c>
      <c r="U43" s="29">
        <f>IF($A43="","",IFERROR(IF($P43&gt;0,$M43/$P43,""),""))</f>
        <v/>
      </c>
      <c r="V43" s="15">
        <f>IF($A43="","",IF(OR($D43="",$E43="",$F43="",$H43="",$I43="",$J43="",$K43="",$L43="",$M43=""),"Review: missing input",IF(AND($F43&lt;&gt;"",$F43&gt;Assumptions!$B$4),"Review: future start",IF(AND($F43&lt;&gt;"",$G43&lt;&gt;"",$G43&lt;$F43),"Review: date order",IF(AND($G43&lt;&gt;"",$G43&gt;Assumptions!$B$4),"Review: future end",IF(AND($H43="Closed",$G43=""),"Review: closed date",IF(AND($H43&lt;&gt;"Closed",$G43&lt;&gt;""),"Review: status/date",IF(OR($O43="",$O43&lt;=0),"Review: retention",IF(AND($T43&lt;&gt;"",$O43&lt;$T43),"Review: retention",IF(AND($P43&lt;&gt;"",$P43&lt;=0),"Review: contribution",IF(AND($Q43&lt;&gt;"",$Q43&lt;Assumptions!$B$5),"Review: low margin",IF(AND($U43&lt;&gt;"",$U43&gt;Assumptions!$B$6),"Review: payback","OK"))))))))))))</f>
        <v/>
      </c>
    </row>
    <row r="44">
      <c r="A44" s="21" t="n"/>
      <c r="B44" s="21" t="n"/>
      <c r="C44" s="21" t="n"/>
      <c r="D44" s="21" t="n"/>
      <c r="E44" s="21" t="n"/>
      <c r="F44" s="22" t="n"/>
      <c r="G44" s="22" t="n"/>
      <c r="H44" s="21" t="n"/>
      <c r="I44" s="23" t="n"/>
      <c r="J44" s="24" t="n"/>
      <c r="K44" s="23" t="n"/>
      <c r="L44" s="23" t="n"/>
      <c r="M44" s="23" t="n"/>
      <c r="N44" s="25" t="n"/>
      <c r="O44" s="13">
        <f>IF($A44="","",IF($N44&lt;&gt;"",$N44,IFERROR(VLOOKUP($D44,Assumptions!$F$4:$G$8,2,FALSE),"")))</f>
        <v/>
      </c>
      <c r="P44" s="14">
        <f>IF($A44="","",IF(OR($I44="",$J44="",$K44="",$L44=""),"",IFERROR($I44-($J44*$K44)-$L44,"")))</f>
        <v/>
      </c>
      <c r="Q44" s="26">
        <f>IF($A44="","",IFERROR($P44/$I44,""))</f>
        <v/>
      </c>
      <c r="R44" s="14">
        <f>IF($A44="","",IF(OR($I44="",$O44=""),"",IFERROR($I44*$O44,"")))</f>
        <v/>
      </c>
      <c r="S44" s="14">
        <f>IF($A44="","",IF(OR($P44="",$O44="",$M44=""),"",IFERROR(($P44*$O44)-$M44,"")))</f>
        <v/>
      </c>
      <c r="T44" s="13">
        <f>IF($A44="","",IF($F44="","",IFERROR(MAX(0,DATEDIF($F44,IF(AND($H44="Closed",$G44&lt;&gt;""),$G44,Assumptions!$B$4),"m")),"")))</f>
        <v/>
      </c>
      <c r="U44" s="27">
        <f>IF($A44="","",IFERROR(IF($P44&gt;0,$M44/$P44,""),""))</f>
        <v/>
      </c>
      <c r="V44" s="12">
        <f>IF($A44="","",IF(OR($D44="",$E44="",$F44="",$H44="",$I44="",$J44="",$K44="",$L44="",$M44=""),"Review: missing input",IF(AND($F44&lt;&gt;"",$F44&gt;Assumptions!$B$4),"Review: future start",IF(AND($F44&lt;&gt;"",$G44&lt;&gt;"",$G44&lt;$F44),"Review: date order",IF(AND($G44&lt;&gt;"",$G44&gt;Assumptions!$B$4),"Review: future end",IF(AND($H44="Closed",$G44=""),"Review: closed date",IF(AND($H44&lt;&gt;"Closed",$G44&lt;&gt;""),"Review: status/date",IF(OR($O44="",$O44&lt;=0),"Review: retention",IF(AND($T44&lt;&gt;"",$O44&lt;$T44),"Review: retention",IF(AND($P44&lt;&gt;"",$P44&lt;=0),"Review: contribution",IF(AND($Q44&lt;&gt;"",$Q44&lt;Assumptions!$B$5),"Review: low margin",IF(AND($U44&lt;&gt;"",$U44&gt;Assumptions!$B$6),"Review: payback","OK"))))))))))))</f>
        <v/>
      </c>
    </row>
    <row r="45">
      <c r="A45" s="21" t="n"/>
      <c r="B45" s="21" t="n"/>
      <c r="C45" s="21" t="n"/>
      <c r="D45" s="21" t="n"/>
      <c r="E45" s="21" t="n"/>
      <c r="F45" s="22" t="n"/>
      <c r="G45" s="22" t="n"/>
      <c r="H45" s="21" t="n"/>
      <c r="I45" s="23" t="n"/>
      <c r="J45" s="24" t="n"/>
      <c r="K45" s="23" t="n"/>
      <c r="L45" s="23" t="n"/>
      <c r="M45" s="23" t="n"/>
      <c r="N45" s="25" t="n"/>
      <c r="O45" s="16">
        <f>IF($A45="","",IF($N45&lt;&gt;"",$N45,IFERROR(VLOOKUP($D45,Assumptions!$F$4:$G$8,2,FALSE),"")))</f>
        <v/>
      </c>
      <c r="P45" s="17">
        <f>IF($A45="","",IF(OR($I45="",$J45="",$K45="",$L45=""),"",IFERROR($I45-($J45*$K45)-$L45,"")))</f>
        <v/>
      </c>
      <c r="Q45" s="28">
        <f>IF($A45="","",IFERROR($P45/$I45,""))</f>
        <v/>
      </c>
      <c r="R45" s="17">
        <f>IF($A45="","",IF(OR($I45="",$O45=""),"",IFERROR($I45*$O45,"")))</f>
        <v/>
      </c>
      <c r="S45" s="17">
        <f>IF($A45="","",IF(OR($P45="",$O45="",$M45=""),"",IFERROR(($P45*$O45)-$M45,"")))</f>
        <v/>
      </c>
      <c r="T45" s="16">
        <f>IF($A45="","",IF($F45="","",IFERROR(MAX(0,DATEDIF($F45,IF(AND($H45="Closed",$G45&lt;&gt;""),$G45,Assumptions!$B$4),"m")),"")))</f>
        <v/>
      </c>
      <c r="U45" s="29">
        <f>IF($A45="","",IFERROR(IF($P45&gt;0,$M45/$P45,""),""))</f>
        <v/>
      </c>
      <c r="V45" s="15">
        <f>IF($A45="","",IF(OR($D45="",$E45="",$F45="",$H45="",$I45="",$J45="",$K45="",$L45="",$M45=""),"Review: missing input",IF(AND($F45&lt;&gt;"",$F45&gt;Assumptions!$B$4),"Review: future start",IF(AND($F45&lt;&gt;"",$G45&lt;&gt;"",$G45&lt;$F45),"Review: date order",IF(AND($G45&lt;&gt;"",$G45&gt;Assumptions!$B$4),"Review: future end",IF(AND($H45="Closed",$G45=""),"Review: closed date",IF(AND($H45&lt;&gt;"Closed",$G45&lt;&gt;""),"Review: status/date",IF(OR($O45="",$O45&lt;=0),"Review: retention",IF(AND($T45&lt;&gt;"",$O45&lt;$T45),"Review: retention",IF(AND($P45&lt;&gt;"",$P45&lt;=0),"Review: contribution",IF(AND($Q45&lt;&gt;"",$Q45&lt;Assumptions!$B$5),"Review: low margin",IF(AND($U45&lt;&gt;"",$U45&gt;Assumptions!$B$6),"Review: payback","OK"))))))))))))</f>
        <v/>
      </c>
    </row>
    <row r="46">
      <c r="A46" s="21" t="n"/>
      <c r="B46" s="21" t="n"/>
      <c r="C46" s="21" t="n"/>
      <c r="D46" s="21" t="n"/>
      <c r="E46" s="21" t="n"/>
      <c r="F46" s="22" t="n"/>
      <c r="G46" s="22" t="n"/>
      <c r="H46" s="21" t="n"/>
      <c r="I46" s="23" t="n"/>
      <c r="J46" s="24" t="n"/>
      <c r="K46" s="23" t="n"/>
      <c r="L46" s="23" t="n"/>
      <c r="M46" s="23" t="n"/>
      <c r="N46" s="25" t="n"/>
      <c r="O46" s="13">
        <f>IF($A46="","",IF($N46&lt;&gt;"",$N46,IFERROR(VLOOKUP($D46,Assumptions!$F$4:$G$8,2,FALSE),"")))</f>
        <v/>
      </c>
      <c r="P46" s="14">
        <f>IF($A46="","",IF(OR($I46="",$J46="",$K46="",$L46=""),"",IFERROR($I46-($J46*$K46)-$L46,"")))</f>
        <v/>
      </c>
      <c r="Q46" s="26">
        <f>IF($A46="","",IFERROR($P46/$I46,""))</f>
        <v/>
      </c>
      <c r="R46" s="14">
        <f>IF($A46="","",IF(OR($I46="",$O46=""),"",IFERROR($I46*$O46,"")))</f>
        <v/>
      </c>
      <c r="S46" s="14">
        <f>IF($A46="","",IF(OR($P46="",$O46="",$M46=""),"",IFERROR(($P46*$O46)-$M46,"")))</f>
        <v/>
      </c>
      <c r="T46" s="13">
        <f>IF($A46="","",IF($F46="","",IFERROR(MAX(0,DATEDIF($F46,IF(AND($H46="Closed",$G46&lt;&gt;""),$G46,Assumptions!$B$4),"m")),"")))</f>
        <v/>
      </c>
      <c r="U46" s="27">
        <f>IF($A46="","",IFERROR(IF($P46&gt;0,$M46/$P46,""),""))</f>
        <v/>
      </c>
      <c r="V46" s="12">
        <f>IF($A46="","",IF(OR($D46="",$E46="",$F46="",$H46="",$I46="",$J46="",$K46="",$L46="",$M46=""),"Review: missing input",IF(AND($F46&lt;&gt;"",$F46&gt;Assumptions!$B$4),"Review: future start",IF(AND($F46&lt;&gt;"",$G46&lt;&gt;"",$G46&lt;$F46),"Review: date order",IF(AND($G46&lt;&gt;"",$G46&gt;Assumptions!$B$4),"Review: future end",IF(AND($H46="Closed",$G46=""),"Review: closed date",IF(AND($H46&lt;&gt;"Closed",$G46&lt;&gt;""),"Review: status/date",IF(OR($O46="",$O46&lt;=0),"Review: retention",IF(AND($T46&lt;&gt;"",$O46&lt;$T46),"Review: retention",IF(AND($P46&lt;&gt;"",$P46&lt;=0),"Review: contribution",IF(AND($Q46&lt;&gt;"",$Q46&lt;Assumptions!$B$5),"Review: low margin",IF(AND($U46&lt;&gt;"",$U46&gt;Assumptions!$B$6),"Review: payback","OK"))))))))))))</f>
        <v/>
      </c>
    </row>
    <row r="47">
      <c r="A47" s="21" t="n"/>
      <c r="B47" s="21" t="n"/>
      <c r="C47" s="21" t="n"/>
      <c r="D47" s="21" t="n"/>
      <c r="E47" s="21" t="n"/>
      <c r="F47" s="22" t="n"/>
      <c r="G47" s="22" t="n"/>
      <c r="H47" s="21" t="n"/>
      <c r="I47" s="23" t="n"/>
      <c r="J47" s="24" t="n"/>
      <c r="K47" s="23" t="n"/>
      <c r="L47" s="23" t="n"/>
      <c r="M47" s="23" t="n"/>
      <c r="N47" s="25" t="n"/>
      <c r="O47" s="16">
        <f>IF($A47="","",IF($N47&lt;&gt;"",$N47,IFERROR(VLOOKUP($D47,Assumptions!$F$4:$G$8,2,FALSE),"")))</f>
        <v/>
      </c>
      <c r="P47" s="17">
        <f>IF($A47="","",IF(OR($I47="",$J47="",$K47="",$L47=""),"",IFERROR($I47-($J47*$K47)-$L47,"")))</f>
        <v/>
      </c>
      <c r="Q47" s="28">
        <f>IF($A47="","",IFERROR($P47/$I47,""))</f>
        <v/>
      </c>
      <c r="R47" s="17">
        <f>IF($A47="","",IF(OR($I47="",$O47=""),"",IFERROR($I47*$O47,"")))</f>
        <v/>
      </c>
      <c r="S47" s="17">
        <f>IF($A47="","",IF(OR($P47="",$O47="",$M47=""),"",IFERROR(($P47*$O47)-$M47,"")))</f>
        <v/>
      </c>
      <c r="T47" s="16">
        <f>IF($A47="","",IF($F47="","",IFERROR(MAX(0,DATEDIF($F47,IF(AND($H47="Closed",$G47&lt;&gt;""),$G47,Assumptions!$B$4),"m")),"")))</f>
        <v/>
      </c>
      <c r="U47" s="29">
        <f>IF($A47="","",IFERROR(IF($P47&gt;0,$M47/$P47,""),""))</f>
        <v/>
      </c>
      <c r="V47" s="15">
        <f>IF($A47="","",IF(OR($D47="",$E47="",$F47="",$H47="",$I47="",$J47="",$K47="",$L47="",$M47=""),"Review: missing input",IF(AND($F47&lt;&gt;"",$F47&gt;Assumptions!$B$4),"Review: future start",IF(AND($F47&lt;&gt;"",$G47&lt;&gt;"",$G47&lt;$F47),"Review: date order",IF(AND($G47&lt;&gt;"",$G47&gt;Assumptions!$B$4),"Review: future end",IF(AND($H47="Closed",$G47=""),"Review: closed date",IF(AND($H47&lt;&gt;"Closed",$G47&lt;&gt;""),"Review: status/date",IF(OR($O47="",$O47&lt;=0),"Review: retention",IF(AND($T47&lt;&gt;"",$O47&lt;$T47),"Review: retention",IF(AND($P47&lt;&gt;"",$P47&lt;=0),"Review: contribution",IF(AND($Q47&lt;&gt;"",$Q47&lt;Assumptions!$B$5),"Review: low margin",IF(AND($U47&lt;&gt;"",$U47&gt;Assumptions!$B$6),"Review: payback","OK"))))))))))))</f>
        <v/>
      </c>
    </row>
    <row r="48">
      <c r="A48" s="21" t="n"/>
      <c r="B48" s="21" t="n"/>
      <c r="C48" s="21" t="n"/>
      <c r="D48" s="21" t="n"/>
      <c r="E48" s="21" t="n"/>
      <c r="F48" s="22" t="n"/>
      <c r="G48" s="22" t="n"/>
      <c r="H48" s="21" t="n"/>
      <c r="I48" s="23" t="n"/>
      <c r="J48" s="24" t="n"/>
      <c r="K48" s="23" t="n"/>
      <c r="L48" s="23" t="n"/>
      <c r="M48" s="23" t="n"/>
      <c r="N48" s="25" t="n"/>
      <c r="O48" s="13">
        <f>IF($A48="","",IF($N48&lt;&gt;"",$N48,IFERROR(VLOOKUP($D48,Assumptions!$F$4:$G$8,2,FALSE),"")))</f>
        <v/>
      </c>
      <c r="P48" s="14">
        <f>IF($A48="","",IF(OR($I48="",$J48="",$K48="",$L48=""),"",IFERROR($I48-($J48*$K48)-$L48,"")))</f>
        <v/>
      </c>
      <c r="Q48" s="26">
        <f>IF($A48="","",IFERROR($P48/$I48,""))</f>
        <v/>
      </c>
      <c r="R48" s="14">
        <f>IF($A48="","",IF(OR($I48="",$O48=""),"",IFERROR($I48*$O48,"")))</f>
        <v/>
      </c>
      <c r="S48" s="14">
        <f>IF($A48="","",IF(OR($P48="",$O48="",$M48=""),"",IFERROR(($P48*$O48)-$M48,"")))</f>
        <v/>
      </c>
      <c r="T48" s="13">
        <f>IF($A48="","",IF($F48="","",IFERROR(MAX(0,DATEDIF($F48,IF(AND($H48="Closed",$G48&lt;&gt;""),$G48,Assumptions!$B$4),"m")),"")))</f>
        <v/>
      </c>
      <c r="U48" s="27">
        <f>IF($A48="","",IFERROR(IF($P48&gt;0,$M48/$P48,""),""))</f>
        <v/>
      </c>
      <c r="V48" s="12">
        <f>IF($A48="","",IF(OR($D48="",$E48="",$F48="",$H48="",$I48="",$J48="",$K48="",$L48="",$M48=""),"Review: missing input",IF(AND($F48&lt;&gt;"",$F48&gt;Assumptions!$B$4),"Review: future start",IF(AND($F48&lt;&gt;"",$G48&lt;&gt;"",$G48&lt;$F48),"Review: date order",IF(AND($G48&lt;&gt;"",$G48&gt;Assumptions!$B$4),"Review: future end",IF(AND($H48="Closed",$G48=""),"Review: closed date",IF(AND($H48&lt;&gt;"Closed",$G48&lt;&gt;""),"Review: status/date",IF(OR($O48="",$O48&lt;=0),"Review: retention",IF(AND($T48&lt;&gt;"",$O48&lt;$T48),"Review: retention",IF(AND($P48&lt;&gt;"",$P48&lt;=0),"Review: contribution",IF(AND($Q48&lt;&gt;"",$Q48&lt;Assumptions!$B$5),"Review: low margin",IF(AND($U48&lt;&gt;"",$U48&gt;Assumptions!$B$6),"Review: payback","OK"))))))))))))</f>
        <v/>
      </c>
    </row>
    <row r="49">
      <c r="A49" s="21" t="n"/>
      <c r="B49" s="21" t="n"/>
      <c r="C49" s="21" t="n"/>
      <c r="D49" s="21" t="n"/>
      <c r="E49" s="21" t="n"/>
      <c r="F49" s="22" t="n"/>
      <c r="G49" s="22" t="n"/>
      <c r="H49" s="21" t="n"/>
      <c r="I49" s="23" t="n"/>
      <c r="J49" s="24" t="n"/>
      <c r="K49" s="23" t="n"/>
      <c r="L49" s="23" t="n"/>
      <c r="M49" s="23" t="n"/>
      <c r="N49" s="25" t="n"/>
      <c r="O49" s="16">
        <f>IF($A49="","",IF($N49&lt;&gt;"",$N49,IFERROR(VLOOKUP($D49,Assumptions!$F$4:$G$8,2,FALSE),"")))</f>
        <v/>
      </c>
      <c r="P49" s="17">
        <f>IF($A49="","",IF(OR($I49="",$J49="",$K49="",$L49=""),"",IFERROR($I49-($J49*$K49)-$L49,"")))</f>
        <v/>
      </c>
      <c r="Q49" s="28">
        <f>IF($A49="","",IFERROR($P49/$I49,""))</f>
        <v/>
      </c>
      <c r="R49" s="17">
        <f>IF($A49="","",IF(OR($I49="",$O49=""),"",IFERROR($I49*$O49,"")))</f>
        <v/>
      </c>
      <c r="S49" s="17">
        <f>IF($A49="","",IF(OR($P49="",$O49="",$M49=""),"",IFERROR(($P49*$O49)-$M49,"")))</f>
        <v/>
      </c>
      <c r="T49" s="16">
        <f>IF($A49="","",IF($F49="","",IFERROR(MAX(0,DATEDIF($F49,IF(AND($H49="Closed",$G49&lt;&gt;""),$G49,Assumptions!$B$4),"m")),"")))</f>
        <v/>
      </c>
      <c r="U49" s="29">
        <f>IF($A49="","",IFERROR(IF($P49&gt;0,$M49/$P49,""),""))</f>
        <v/>
      </c>
      <c r="V49" s="15">
        <f>IF($A49="","",IF(OR($D49="",$E49="",$F49="",$H49="",$I49="",$J49="",$K49="",$L49="",$M49=""),"Review: missing input",IF(AND($F49&lt;&gt;"",$F49&gt;Assumptions!$B$4),"Review: future start",IF(AND($F49&lt;&gt;"",$G49&lt;&gt;"",$G49&lt;$F49),"Review: date order",IF(AND($G49&lt;&gt;"",$G49&gt;Assumptions!$B$4),"Review: future end",IF(AND($H49="Closed",$G49=""),"Review: closed date",IF(AND($H49&lt;&gt;"Closed",$G49&lt;&gt;""),"Review: status/date",IF(OR($O49="",$O49&lt;=0),"Review: retention",IF(AND($T49&lt;&gt;"",$O49&lt;$T49),"Review: retention",IF(AND($P49&lt;&gt;"",$P49&lt;=0),"Review: contribution",IF(AND($Q49&lt;&gt;"",$Q49&lt;Assumptions!$B$5),"Review: low margin",IF(AND($U49&lt;&gt;"",$U49&gt;Assumptions!$B$6),"Review: payback","OK"))))))))))))</f>
        <v/>
      </c>
    </row>
    <row r="50">
      <c r="A50" s="21" t="n"/>
      <c r="B50" s="21" t="n"/>
      <c r="C50" s="21" t="n"/>
      <c r="D50" s="21" t="n"/>
      <c r="E50" s="21" t="n"/>
      <c r="F50" s="22" t="n"/>
      <c r="G50" s="22" t="n"/>
      <c r="H50" s="21" t="n"/>
      <c r="I50" s="23" t="n"/>
      <c r="J50" s="24" t="n"/>
      <c r="K50" s="23" t="n"/>
      <c r="L50" s="23" t="n"/>
      <c r="M50" s="23" t="n"/>
      <c r="N50" s="25" t="n"/>
      <c r="O50" s="13">
        <f>IF($A50="","",IF($N50&lt;&gt;"",$N50,IFERROR(VLOOKUP($D50,Assumptions!$F$4:$G$8,2,FALSE),"")))</f>
        <v/>
      </c>
      <c r="P50" s="14">
        <f>IF($A50="","",IF(OR($I50="",$J50="",$K50="",$L50=""),"",IFERROR($I50-($J50*$K50)-$L50,"")))</f>
        <v/>
      </c>
      <c r="Q50" s="26">
        <f>IF($A50="","",IFERROR($P50/$I50,""))</f>
        <v/>
      </c>
      <c r="R50" s="14">
        <f>IF($A50="","",IF(OR($I50="",$O50=""),"",IFERROR($I50*$O50,"")))</f>
        <v/>
      </c>
      <c r="S50" s="14">
        <f>IF($A50="","",IF(OR($P50="",$O50="",$M50=""),"",IFERROR(($P50*$O50)-$M50,"")))</f>
        <v/>
      </c>
      <c r="T50" s="13">
        <f>IF($A50="","",IF($F50="","",IFERROR(MAX(0,DATEDIF($F50,IF(AND($H50="Closed",$G50&lt;&gt;""),$G50,Assumptions!$B$4),"m")),"")))</f>
        <v/>
      </c>
      <c r="U50" s="27">
        <f>IF($A50="","",IFERROR(IF($P50&gt;0,$M50/$P50,""),""))</f>
        <v/>
      </c>
      <c r="V50" s="12">
        <f>IF($A50="","",IF(OR($D50="",$E50="",$F50="",$H50="",$I50="",$J50="",$K50="",$L50="",$M50=""),"Review: missing input",IF(AND($F50&lt;&gt;"",$F50&gt;Assumptions!$B$4),"Review: future start",IF(AND($F50&lt;&gt;"",$G50&lt;&gt;"",$G50&lt;$F50),"Review: date order",IF(AND($G50&lt;&gt;"",$G50&gt;Assumptions!$B$4),"Review: future end",IF(AND($H50="Closed",$G50=""),"Review: closed date",IF(AND($H50&lt;&gt;"Closed",$G50&lt;&gt;""),"Review: status/date",IF(OR($O50="",$O50&lt;=0),"Review: retention",IF(AND($T50&lt;&gt;"",$O50&lt;$T50),"Review: retention",IF(AND($P50&lt;&gt;"",$P50&lt;=0),"Review: contribution",IF(AND($Q50&lt;&gt;"",$Q50&lt;Assumptions!$B$5),"Review: low margin",IF(AND($U50&lt;&gt;"",$U50&gt;Assumptions!$B$6),"Review: payback","OK"))))))))))))</f>
        <v/>
      </c>
    </row>
    <row r="51">
      <c r="A51" s="21" t="n"/>
      <c r="B51" s="21" t="n"/>
      <c r="C51" s="21" t="n"/>
      <c r="D51" s="21" t="n"/>
      <c r="E51" s="21" t="n"/>
      <c r="F51" s="22" t="n"/>
      <c r="G51" s="22" t="n"/>
      <c r="H51" s="21" t="n"/>
      <c r="I51" s="23" t="n"/>
      <c r="J51" s="24" t="n"/>
      <c r="K51" s="23" t="n"/>
      <c r="L51" s="23" t="n"/>
      <c r="M51" s="23" t="n"/>
      <c r="N51" s="25" t="n"/>
      <c r="O51" s="16">
        <f>IF($A51="","",IF($N51&lt;&gt;"",$N51,IFERROR(VLOOKUP($D51,Assumptions!$F$4:$G$8,2,FALSE),"")))</f>
        <v/>
      </c>
      <c r="P51" s="17">
        <f>IF($A51="","",IF(OR($I51="",$J51="",$K51="",$L51=""),"",IFERROR($I51-($J51*$K51)-$L51,"")))</f>
        <v/>
      </c>
      <c r="Q51" s="28">
        <f>IF($A51="","",IFERROR($P51/$I51,""))</f>
        <v/>
      </c>
      <c r="R51" s="17">
        <f>IF($A51="","",IF(OR($I51="",$O51=""),"",IFERROR($I51*$O51,"")))</f>
        <v/>
      </c>
      <c r="S51" s="17">
        <f>IF($A51="","",IF(OR($P51="",$O51="",$M51=""),"",IFERROR(($P51*$O51)-$M51,"")))</f>
        <v/>
      </c>
      <c r="T51" s="16">
        <f>IF($A51="","",IF($F51="","",IFERROR(MAX(0,DATEDIF($F51,IF(AND($H51="Closed",$G51&lt;&gt;""),$G51,Assumptions!$B$4),"m")),"")))</f>
        <v/>
      </c>
      <c r="U51" s="29">
        <f>IF($A51="","",IFERROR(IF($P51&gt;0,$M51/$P51,""),""))</f>
        <v/>
      </c>
      <c r="V51" s="15">
        <f>IF($A51="","",IF(OR($D51="",$E51="",$F51="",$H51="",$I51="",$J51="",$K51="",$L51="",$M51=""),"Review: missing input",IF(AND($F51&lt;&gt;"",$F51&gt;Assumptions!$B$4),"Review: future start",IF(AND($F51&lt;&gt;"",$G51&lt;&gt;"",$G51&lt;$F51),"Review: date order",IF(AND($G51&lt;&gt;"",$G51&gt;Assumptions!$B$4),"Review: future end",IF(AND($H51="Closed",$G51=""),"Review: closed date",IF(AND($H51&lt;&gt;"Closed",$G51&lt;&gt;""),"Review: status/date",IF(OR($O51="",$O51&lt;=0),"Review: retention",IF(AND($T51&lt;&gt;"",$O51&lt;$T51),"Review: retention",IF(AND($P51&lt;&gt;"",$P51&lt;=0),"Review: contribution",IF(AND($Q51&lt;&gt;"",$Q51&lt;Assumptions!$B$5),"Review: low margin",IF(AND($U51&lt;&gt;"",$U51&gt;Assumptions!$B$6),"Review: payback","OK"))))))))))))</f>
        <v/>
      </c>
    </row>
    <row r="52">
      <c r="A52" s="21" t="n"/>
      <c r="B52" s="21" t="n"/>
      <c r="C52" s="21" t="n"/>
      <c r="D52" s="21" t="n"/>
      <c r="E52" s="21" t="n"/>
      <c r="F52" s="22" t="n"/>
      <c r="G52" s="22" t="n"/>
      <c r="H52" s="21" t="n"/>
      <c r="I52" s="23" t="n"/>
      <c r="J52" s="24" t="n"/>
      <c r="K52" s="23" t="n"/>
      <c r="L52" s="23" t="n"/>
      <c r="M52" s="23" t="n"/>
      <c r="N52" s="25" t="n"/>
      <c r="O52" s="13">
        <f>IF($A52="","",IF($N52&lt;&gt;"",$N52,IFERROR(VLOOKUP($D52,Assumptions!$F$4:$G$8,2,FALSE),"")))</f>
        <v/>
      </c>
      <c r="P52" s="14">
        <f>IF($A52="","",IF(OR($I52="",$J52="",$K52="",$L52=""),"",IFERROR($I52-($J52*$K52)-$L52,"")))</f>
        <v/>
      </c>
      <c r="Q52" s="26">
        <f>IF($A52="","",IFERROR($P52/$I52,""))</f>
        <v/>
      </c>
      <c r="R52" s="14">
        <f>IF($A52="","",IF(OR($I52="",$O52=""),"",IFERROR($I52*$O52,"")))</f>
        <v/>
      </c>
      <c r="S52" s="14">
        <f>IF($A52="","",IF(OR($P52="",$O52="",$M52=""),"",IFERROR(($P52*$O52)-$M52,"")))</f>
        <v/>
      </c>
      <c r="T52" s="13">
        <f>IF($A52="","",IF($F52="","",IFERROR(MAX(0,DATEDIF($F52,IF(AND($H52="Closed",$G52&lt;&gt;""),$G52,Assumptions!$B$4),"m")),"")))</f>
        <v/>
      </c>
      <c r="U52" s="27">
        <f>IF($A52="","",IFERROR(IF($P52&gt;0,$M52/$P52,""),""))</f>
        <v/>
      </c>
      <c r="V52" s="12">
        <f>IF($A52="","",IF(OR($D52="",$E52="",$F52="",$H52="",$I52="",$J52="",$K52="",$L52="",$M52=""),"Review: missing input",IF(AND($F52&lt;&gt;"",$F52&gt;Assumptions!$B$4),"Review: future start",IF(AND($F52&lt;&gt;"",$G52&lt;&gt;"",$G52&lt;$F52),"Review: date order",IF(AND($G52&lt;&gt;"",$G52&gt;Assumptions!$B$4),"Review: future end",IF(AND($H52="Closed",$G52=""),"Review: closed date",IF(AND($H52&lt;&gt;"Closed",$G52&lt;&gt;""),"Review: status/date",IF(OR($O52="",$O52&lt;=0),"Review: retention",IF(AND($T52&lt;&gt;"",$O52&lt;$T52),"Review: retention",IF(AND($P52&lt;&gt;"",$P52&lt;=0),"Review: contribution",IF(AND($Q52&lt;&gt;"",$Q52&lt;Assumptions!$B$5),"Review: low margin",IF(AND($U52&lt;&gt;"",$U52&gt;Assumptions!$B$6),"Review: payback","OK"))))))))))))</f>
        <v/>
      </c>
    </row>
    <row r="53">
      <c r="A53" s="21" t="n"/>
      <c r="B53" s="21" t="n"/>
      <c r="C53" s="21" t="n"/>
      <c r="D53" s="21" t="n"/>
      <c r="E53" s="21" t="n"/>
      <c r="F53" s="22" t="n"/>
      <c r="G53" s="22" t="n"/>
      <c r="H53" s="21" t="n"/>
      <c r="I53" s="23" t="n"/>
      <c r="J53" s="24" t="n"/>
      <c r="K53" s="23" t="n"/>
      <c r="L53" s="23" t="n"/>
      <c r="M53" s="23" t="n"/>
      <c r="N53" s="25" t="n"/>
      <c r="O53" s="16">
        <f>IF($A53="","",IF($N53&lt;&gt;"",$N53,IFERROR(VLOOKUP($D53,Assumptions!$F$4:$G$8,2,FALSE),"")))</f>
        <v/>
      </c>
      <c r="P53" s="17">
        <f>IF($A53="","",IF(OR($I53="",$J53="",$K53="",$L53=""),"",IFERROR($I53-($J53*$K53)-$L53,"")))</f>
        <v/>
      </c>
      <c r="Q53" s="28">
        <f>IF($A53="","",IFERROR($P53/$I53,""))</f>
        <v/>
      </c>
      <c r="R53" s="17">
        <f>IF($A53="","",IF(OR($I53="",$O53=""),"",IFERROR($I53*$O53,"")))</f>
        <v/>
      </c>
      <c r="S53" s="17">
        <f>IF($A53="","",IF(OR($P53="",$O53="",$M53=""),"",IFERROR(($P53*$O53)-$M53,"")))</f>
        <v/>
      </c>
      <c r="T53" s="16">
        <f>IF($A53="","",IF($F53="","",IFERROR(MAX(0,DATEDIF($F53,IF(AND($H53="Closed",$G53&lt;&gt;""),$G53,Assumptions!$B$4),"m")),"")))</f>
        <v/>
      </c>
      <c r="U53" s="29">
        <f>IF($A53="","",IFERROR(IF($P53&gt;0,$M53/$P53,""),""))</f>
        <v/>
      </c>
      <c r="V53" s="15">
        <f>IF($A53="","",IF(OR($D53="",$E53="",$F53="",$H53="",$I53="",$J53="",$K53="",$L53="",$M53=""),"Review: missing input",IF(AND($F53&lt;&gt;"",$F53&gt;Assumptions!$B$4),"Review: future start",IF(AND($F53&lt;&gt;"",$G53&lt;&gt;"",$G53&lt;$F53),"Review: date order",IF(AND($G53&lt;&gt;"",$G53&gt;Assumptions!$B$4),"Review: future end",IF(AND($H53="Closed",$G53=""),"Review: closed date",IF(AND($H53&lt;&gt;"Closed",$G53&lt;&gt;""),"Review: status/date",IF(OR($O53="",$O53&lt;=0),"Review: retention",IF(AND($T53&lt;&gt;"",$O53&lt;$T53),"Review: retention",IF(AND($P53&lt;&gt;"",$P53&lt;=0),"Review: contribution",IF(AND($Q53&lt;&gt;"",$Q53&lt;Assumptions!$B$5),"Review: low margin",IF(AND($U53&lt;&gt;"",$U53&gt;Assumptions!$B$6),"Review: payback","OK"))))))))))))</f>
        <v/>
      </c>
    </row>
    <row r="54">
      <c r="A54" s="21" t="n"/>
      <c r="B54" s="21" t="n"/>
      <c r="C54" s="21" t="n"/>
      <c r="D54" s="21" t="n"/>
      <c r="E54" s="21" t="n"/>
      <c r="F54" s="22" t="n"/>
      <c r="G54" s="22" t="n"/>
      <c r="H54" s="21" t="n"/>
      <c r="I54" s="23" t="n"/>
      <c r="J54" s="24" t="n"/>
      <c r="K54" s="23" t="n"/>
      <c r="L54" s="23" t="n"/>
      <c r="M54" s="23" t="n"/>
      <c r="N54" s="25" t="n"/>
      <c r="O54" s="13">
        <f>IF($A54="","",IF($N54&lt;&gt;"",$N54,IFERROR(VLOOKUP($D54,Assumptions!$F$4:$G$8,2,FALSE),"")))</f>
        <v/>
      </c>
      <c r="P54" s="14">
        <f>IF($A54="","",IF(OR($I54="",$J54="",$K54="",$L54=""),"",IFERROR($I54-($J54*$K54)-$L54,"")))</f>
        <v/>
      </c>
      <c r="Q54" s="26">
        <f>IF($A54="","",IFERROR($P54/$I54,""))</f>
        <v/>
      </c>
      <c r="R54" s="14">
        <f>IF($A54="","",IF(OR($I54="",$O54=""),"",IFERROR($I54*$O54,"")))</f>
        <v/>
      </c>
      <c r="S54" s="14">
        <f>IF($A54="","",IF(OR($P54="",$O54="",$M54=""),"",IFERROR(($P54*$O54)-$M54,"")))</f>
        <v/>
      </c>
      <c r="T54" s="13">
        <f>IF($A54="","",IF($F54="","",IFERROR(MAX(0,DATEDIF($F54,IF(AND($H54="Closed",$G54&lt;&gt;""),$G54,Assumptions!$B$4),"m")),"")))</f>
        <v/>
      </c>
      <c r="U54" s="27">
        <f>IF($A54="","",IFERROR(IF($P54&gt;0,$M54/$P54,""),""))</f>
        <v/>
      </c>
      <c r="V54" s="12">
        <f>IF($A54="","",IF(OR($D54="",$E54="",$F54="",$H54="",$I54="",$J54="",$K54="",$L54="",$M54=""),"Review: missing input",IF(AND($F54&lt;&gt;"",$F54&gt;Assumptions!$B$4),"Review: future start",IF(AND($F54&lt;&gt;"",$G54&lt;&gt;"",$G54&lt;$F54),"Review: date order",IF(AND($G54&lt;&gt;"",$G54&gt;Assumptions!$B$4),"Review: future end",IF(AND($H54="Closed",$G54=""),"Review: closed date",IF(AND($H54&lt;&gt;"Closed",$G54&lt;&gt;""),"Review: status/date",IF(OR($O54="",$O54&lt;=0),"Review: retention",IF(AND($T54&lt;&gt;"",$O54&lt;$T54),"Review: retention",IF(AND($P54&lt;&gt;"",$P54&lt;=0),"Review: contribution",IF(AND($Q54&lt;&gt;"",$Q54&lt;Assumptions!$B$5),"Review: low margin",IF(AND($U54&lt;&gt;"",$U54&gt;Assumptions!$B$6),"Review: payback","OK"))))))))))))</f>
        <v/>
      </c>
    </row>
    <row r="55">
      <c r="A55" s="21" t="n"/>
      <c r="B55" s="21" t="n"/>
      <c r="C55" s="21" t="n"/>
      <c r="D55" s="21" t="n"/>
      <c r="E55" s="21" t="n"/>
      <c r="F55" s="22" t="n"/>
      <c r="G55" s="22" t="n"/>
      <c r="H55" s="21" t="n"/>
      <c r="I55" s="23" t="n"/>
      <c r="J55" s="24" t="n"/>
      <c r="K55" s="23" t="n"/>
      <c r="L55" s="23" t="n"/>
      <c r="M55" s="23" t="n"/>
      <c r="N55" s="25" t="n"/>
      <c r="O55" s="16">
        <f>IF($A55="","",IF($N55&lt;&gt;"",$N55,IFERROR(VLOOKUP($D55,Assumptions!$F$4:$G$8,2,FALSE),"")))</f>
        <v/>
      </c>
      <c r="P55" s="17">
        <f>IF($A55="","",IF(OR($I55="",$J55="",$K55="",$L55=""),"",IFERROR($I55-($J55*$K55)-$L55,"")))</f>
        <v/>
      </c>
      <c r="Q55" s="28">
        <f>IF($A55="","",IFERROR($P55/$I55,""))</f>
        <v/>
      </c>
      <c r="R55" s="17">
        <f>IF($A55="","",IF(OR($I55="",$O55=""),"",IFERROR($I55*$O55,"")))</f>
        <v/>
      </c>
      <c r="S55" s="17">
        <f>IF($A55="","",IF(OR($P55="",$O55="",$M55=""),"",IFERROR(($P55*$O55)-$M55,"")))</f>
        <v/>
      </c>
      <c r="T55" s="16">
        <f>IF($A55="","",IF($F55="","",IFERROR(MAX(0,DATEDIF($F55,IF(AND($H55="Closed",$G55&lt;&gt;""),$G55,Assumptions!$B$4),"m")),"")))</f>
        <v/>
      </c>
      <c r="U55" s="29">
        <f>IF($A55="","",IFERROR(IF($P55&gt;0,$M55/$P55,""),""))</f>
        <v/>
      </c>
      <c r="V55" s="15">
        <f>IF($A55="","",IF(OR($D55="",$E55="",$F55="",$H55="",$I55="",$J55="",$K55="",$L55="",$M55=""),"Review: missing input",IF(AND($F55&lt;&gt;"",$F55&gt;Assumptions!$B$4),"Review: future start",IF(AND($F55&lt;&gt;"",$G55&lt;&gt;"",$G55&lt;$F55),"Review: date order",IF(AND($G55&lt;&gt;"",$G55&gt;Assumptions!$B$4),"Review: future end",IF(AND($H55="Closed",$G55=""),"Review: closed date",IF(AND($H55&lt;&gt;"Closed",$G55&lt;&gt;""),"Review: status/date",IF(OR($O55="",$O55&lt;=0),"Review: retention",IF(AND($T55&lt;&gt;"",$O55&lt;$T55),"Review: retention",IF(AND($P55&lt;&gt;"",$P55&lt;=0),"Review: contribution",IF(AND($Q55&lt;&gt;"",$Q55&lt;Assumptions!$B$5),"Review: low margin",IF(AND($U55&lt;&gt;"",$U55&gt;Assumptions!$B$6),"Review: payback","OK"))))))))))))</f>
        <v/>
      </c>
    </row>
    <row r="56">
      <c r="A56" s="21" t="n"/>
      <c r="B56" s="21" t="n"/>
      <c r="C56" s="21" t="n"/>
      <c r="D56" s="21" t="n"/>
      <c r="E56" s="21" t="n"/>
      <c r="F56" s="22" t="n"/>
      <c r="G56" s="22" t="n"/>
      <c r="H56" s="21" t="n"/>
      <c r="I56" s="23" t="n"/>
      <c r="J56" s="24" t="n"/>
      <c r="K56" s="23" t="n"/>
      <c r="L56" s="23" t="n"/>
      <c r="M56" s="23" t="n"/>
      <c r="N56" s="25" t="n"/>
      <c r="O56" s="13">
        <f>IF($A56="","",IF($N56&lt;&gt;"",$N56,IFERROR(VLOOKUP($D56,Assumptions!$F$4:$G$8,2,FALSE),"")))</f>
        <v/>
      </c>
      <c r="P56" s="14">
        <f>IF($A56="","",IF(OR($I56="",$J56="",$K56="",$L56=""),"",IFERROR($I56-($J56*$K56)-$L56,"")))</f>
        <v/>
      </c>
      <c r="Q56" s="26">
        <f>IF($A56="","",IFERROR($P56/$I56,""))</f>
        <v/>
      </c>
      <c r="R56" s="14">
        <f>IF($A56="","",IF(OR($I56="",$O56=""),"",IFERROR($I56*$O56,"")))</f>
        <v/>
      </c>
      <c r="S56" s="14">
        <f>IF($A56="","",IF(OR($P56="",$O56="",$M56=""),"",IFERROR(($P56*$O56)-$M56,"")))</f>
        <v/>
      </c>
      <c r="T56" s="13">
        <f>IF($A56="","",IF($F56="","",IFERROR(MAX(0,DATEDIF($F56,IF(AND($H56="Closed",$G56&lt;&gt;""),$G56,Assumptions!$B$4),"m")),"")))</f>
        <v/>
      </c>
      <c r="U56" s="27">
        <f>IF($A56="","",IFERROR(IF($P56&gt;0,$M56/$P56,""),""))</f>
        <v/>
      </c>
      <c r="V56" s="12">
        <f>IF($A56="","",IF(OR($D56="",$E56="",$F56="",$H56="",$I56="",$J56="",$K56="",$L56="",$M56=""),"Review: missing input",IF(AND($F56&lt;&gt;"",$F56&gt;Assumptions!$B$4),"Review: future start",IF(AND($F56&lt;&gt;"",$G56&lt;&gt;"",$G56&lt;$F56),"Review: date order",IF(AND($G56&lt;&gt;"",$G56&gt;Assumptions!$B$4),"Review: future end",IF(AND($H56="Closed",$G56=""),"Review: closed date",IF(AND($H56&lt;&gt;"Closed",$G56&lt;&gt;""),"Review: status/date",IF(OR($O56="",$O56&lt;=0),"Review: retention",IF(AND($T56&lt;&gt;"",$O56&lt;$T56),"Review: retention",IF(AND($P56&lt;&gt;"",$P56&lt;=0),"Review: contribution",IF(AND($Q56&lt;&gt;"",$Q56&lt;Assumptions!$B$5),"Review: low margin",IF(AND($U56&lt;&gt;"",$U56&gt;Assumptions!$B$6),"Review: payback","OK"))))))))))))</f>
        <v/>
      </c>
    </row>
    <row r="57">
      <c r="A57" s="21" t="n"/>
      <c r="B57" s="21" t="n"/>
      <c r="C57" s="21" t="n"/>
      <c r="D57" s="21" t="n"/>
      <c r="E57" s="21" t="n"/>
      <c r="F57" s="22" t="n"/>
      <c r="G57" s="22" t="n"/>
      <c r="H57" s="21" t="n"/>
      <c r="I57" s="23" t="n"/>
      <c r="J57" s="24" t="n"/>
      <c r="K57" s="23" t="n"/>
      <c r="L57" s="23" t="n"/>
      <c r="M57" s="23" t="n"/>
      <c r="N57" s="25" t="n"/>
      <c r="O57" s="16">
        <f>IF($A57="","",IF($N57&lt;&gt;"",$N57,IFERROR(VLOOKUP($D57,Assumptions!$F$4:$G$8,2,FALSE),"")))</f>
        <v/>
      </c>
      <c r="P57" s="17">
        <f>IF($A57="","",IF(OR($I57="",$J57="",$K57="",$L57=""),"",IFERROR($I57-($J57*$K57)-$L57,"")))</f>
        <v/>
      </c>
      <c r="Q57" s="28">
        <f>IF($A57="","",IFERROR($P57/$I57,""))</f>
        <v/>
      </c>
      <c r="R57" s="17">
        <f>IF($A57="","",IF(OR($I57="",$O57=""),"",IFERROR($I57*$O57,"")))</f>
        <v/>
      </c>
      <c r="S57" s="17">
        <f>IF($A57="","",IF(OR($P57="",$O57="",$M57=""),"",IFERROR(($P57*$O57)-$M57,"")))</f>
        <v/>
      </c>
      <c r="T57" s="16">
        <f>IF($A57="","",IF($F57="","",IFERROR(MAX(0,DATEDIF($F57,IF(AND($H57="Closed",$G57&lt;&gt;""),$G57,Assumptions!$B$4),"m")),"")))</f>
        <v/>
      </c>
      <c r="U57" s="29">
        <f>IF($A57="","",IFERROR(IF($P57&gt;0,$M57/$P57,""),""))</f>
        <v/>
      </c>
      <c r="V57" s="15">
        <f>IF($A57="","",IF(OR($D57="",$E57="",$F57="",$H57="",$I57="",$J57="",$K57="",$L57="",$M57=""),"Review: missing input",IF(AND($F57&lt;&gt;"",$F57&gt;Assumptions!$B$4),"Review: future start",IF(AND($F57&lt;&gt;"",$G57&lt;&gt;"",$G57&lt;$F57),"Review: date order",IF(AND($G57&lt;&gt;"",$G57&gt;Assumptions!$B$4),"Review: future end",IF(AND($H57="Closed",$G57=""),"Review: closed date",IF(AND($H57&lt;&gt;"Closed",$G57&lt;&gt;""),"Review: status/date",IF(OR($O57="",$O57&lt;=0),"Review: retention",IF(AND($T57&lt;&gt;"",$O57&lt;$T57),"Review: retention",IF(AND($P57&lt;&gt;"",$P57&lt;=0),"Review: contribution",IF(AND($Q57&lt;&gt;"",$Q57&lt;Assumptions!$B$5),"Review: low margin",IF(AND($U57&lt;&gt;"",$U57&gt;Assumptions!$B$6),"Review: payback","OK"))))))))))))</f>
        <v/>
      </c>
    </row>
    <row r="58">
      <c r="A58" s="21" t="n"/>
      <c r="B58" s="21" t="n"/>
      <c r="C58" s="21" t="n"/>
      <c r="D58" s="21" t="n"/>
      <c r="E58" s="21" t="n"/>
      <c r="F58" s="22" t="n"/>
      <c r="G58" s="22" t="n"/>
      <c r="H58" s="21" t="n"/>
      <c r="I58" s="23" t="n"/>
      <c r="J58" s="24" t="n"/>
      <c r="K58" s="23" t="n"/>
      <c r="L58" s="23" t="n"/>
      <c r="M58" s="23" t="n"/>
      <c r="N58" s="25" t="n"/>
      <c r="O58" s="13">
        <f>IF($A58="","",IF($N58&lt;&gt;"",$N58,IFERROR(VLOOKUP($D58,Assumptions!$F$4:$G$8,2,FALSE),"")))</f>
        <v/>
      </c>
      <c r="P58" s="14">
        <f>IF($A58="","",IF(OR($I58="",$J58="",$K58="",$L58=""),"",IFERROR($I58-($J58*$K58)-$L58,"")))</f>
        <v/>
      </c>
      <c r="Q58" s="26">
        <f>IF($A58="","",IFERROR($P58/$I58,""))</f>
        <v/>
      </c>
      <c r="R58" s="14">
        <f>IF($A58="","",IF(OR($I58="",$O58=""),"",IFERROR($I58*$O58,"")))</f>
        <v/>
      </c>
      <c r="S58" s="14">
        <f>IF($A58="","",IF(OR($P58="",$O58="",$M58=""),"",IFERROR(($P58*$O58)-$M58,"")))</f>
        <v/>
      </c>
      <c r="T58" s="13">
        <f>IF($A58="","",IF($F58="","",IFERROR(MAX(0,DATEDIF($F58,IF(AND($H58="Closed",$G58&lt;&gt;""),$G58,Assumptions!$B$4),"m")),"")))</f>
        <v/>
      </c>
      <c r="U58" s="27">
        <f>IF($A58="","",IFERROR(IF($P58&gt;0,$M58/$P58,""),""))</f>
        <v/>
      </c>
      <c r="V58" s="12">
        <f>IF($A58="","",IF(OR($D58="",$E58="",$F58="",$H58="",$I58="",$J58="",$K58="",$L58="",$M58=""),"Review: missing input",IF(AND($F58&lt;&gt;"",$F58&gt;Assumptions!$B$4),"Review: future start",IF(AND($F58&lt;&gt;"",$G58&lt;&gt;"",$G58&lt;$F58),"Review: date order",IF(AND($G58&lt;&gt;"",$G58&gt;Assumptions!$B$4),"Review: future end",IF(AND($H58="Closed",$G58=""),"Review: closed date",IF(AND($H58&lt;&gt;"Closed",$G58&lt;&gt;""),"Review: status/date",IF(OR($O58="",$O58&lt;=0),"Review: retention",IF(AND($T58&lt;&gt;"",$O58&lt;$T58),"Review: retention",IF(AND($P58&lt;&gt;"",$P58&lt;=0),"Review: contribution",IF(AND($Q58&lt;&gt;"",$Q58&lt;Assumptions!$B$5),"Review: low margin",IF(AND($U58&lt;&gt;"",$U58&gt;Assumptions!$B$6),"Review: payback","OK"))))))))))))</f>
        <v/>
      </c>
    </row>
    <row r="59">
      <c r="A59" s="21" t="n"/>
      <c r="B59" s="21" t="n"/>
      <c r="C59" s="21" t="n"/>
      <c r="D59" s="21" t="n"/>
      <c r="E59" s="21" t="n"/>
      <c r="F59" s="22" t="n"/>
      <c r="G59" s="22" t="n"/>
      <c r="H59" s="21" t="n"/>
      <c r="I59" s="23" t="n"/>
      <c r="J59" s="24" t="n"/>
      <c r="K59" s="23" t="n"/>
      <c r="L59" s="23" t="n"/>
      <c r="M59" s="23" t="n"/>
      <c r="N59" s="25" t="n"/>
      <c r="O59" s="16">
        <f>IF($A59="","",IF($N59&lt;&gt;"",$N59,IFERROR(VLOOKUP($D59,Assumptions!$F$4:$G$8,2,FALSE),"")))</f>
        <v/>
      </c>
      <c r="P59" s="17">
        <f>IF($A59="","",IF(OR($I59="",$J59="",$K59="",$L59=""),"",IFERROR($I59-($J59*$K59)-$L59,"")))</f>
        <v/>
      </c>
      <c r="Q59" s="28">
        <f>IF($A59="","",IFERROR($P59/$I59,""))</f>
        <v/>
      </c>
      <c r="R59" s="17">
        <f>IF($A59="","",IF(OR($I59="",$O59=""),"",IFERROR($I59*$O59,"")))</f>
        <v/>
      </c>
      <c r="S59" s="17">
        <f>IF($A59="","",IF(OR($P59="",$O59="",$M59=""),"",IFERROR(($P59*$O59)-$M59,"")))</f>
        <v/>
      </c>
      <c r="T59" s="16">
        <f>IF($A59="","",IF($F59="","",IFERROR(MAX(0,DATEDIF($F59,IF(AND($H59="Closed",$G59&lt;&gt;""),$G59,Assumptions!$B$4),"m")),"")))</f>
        <v/>
      </c>
      <c r="U59" s="29">
        <f>IF($A59="","",IFERROR(IF($P59&gt;0,$M59/$P59,""),""))</f>
        <v/>
      </c>
      <c r="V59" s="15">
        <f>IF($A59="","",IF(OR($D59="",$E59="",$F59="",$H59="",$I59="",$J59="",$K59="",$L59="",$M59=""),"Review: missing input",IF(AND($F59&lt;&gt;"",$F59&gt;Assumptions!$B$4),"Review: future start",IF(AND($F59&lt;&gt;"",$G59&lt;&gt;"",$G59&lt;$F59),"Review: date order",IF(AND($G59&lt;&gt;"",$G59&gt;Assumptions!$B$4),"Review: future end",IF(AND($H59="Closed",$G59=""),"Review: closed date",IF(AND($H59&lt;&gt;"Closed",$G59&lt;&gt;""),"Review: status/date",IF(OR($O59="",$O59&lt;=0),"Review: retention",IF(AND($T59&lt;&gt;"",$O59&lt;$T59),"Review: retention",IF(AND($P59&lt;&gt;"",$P59&lt;=0),"Review: contribution",IF(AND($Q59&lt;&gt;"",$Q59&lt;Assumptions!$B$5),"Review: low margin",IF(AND($U59&lt;&gt;"",$U59&gt;Assumptions!$B$6),"Review: payback","OK"))))))))))))</f>
        <v/>
      </c>
    </row>
    <row r="60">
      <c r="A60" s="21" t="n"/>
      <c r="B60" s="21" t="n"/>
      <c r="C60" s="21" t="n"/>
      <c r="D60" s="21" t="n"/>
      <c r="E60" s="21" t="n"/>
      <c r="F60" s="22" t="n"/>
      <c r="G60" s="22" t="n"/>
      <c r="H60" s="21" t="n"/>
      <c r="I60" s="23" t="n"/>
      <c r="J60" s="24" t="n"/>
      <c r="K60" s="23" t="n"/>
      <c r="L60" s="23" t="n"/>
      <c r="M60" s="23" t="n"/>
      <c r="N60" s="25" t="n"/>
      <c r="O60" s="13">
        <f>IF($A60="","",IF($N60&lt;&gt;"",$N60,IFERROR(VLOOKUP($D60,Assumptions!$F$4:$G$8,2,FALSE),"")))</f>
        <v/>
      </c>
      <c r="P60" s="14">
        <f>IF($A60="","",IF(OR($I60="",$J60="",$K60="",$L60=""),"",IFERROR($I60-($J60*$K60)-$L60,"")))</f>
        <v/>
      </c>
      <c r="Q60" s="26">
        <f>IF($A60="","",IFERROR($P60/$I60,""))</f>
        <v/>
      </c>
      <c r="R60" s="14">
        <f>IF($A60="","",IF(OR($I60="",$O60=""),"",IFERROR($I60*$O60,"")))</f>
        <v/>
      </c>
      <c r="S60" s="14">
        <f>IF($A60="","",IF(OR($P60="",$O60="",$M60=""),"",IFERROR(($P60*$O60)-$M60,"")))</f>
        <v/>
      </c>
      <c r="T60" s="13">
        <f>IF($A60="","",IF($F60="","",IFERROR(MAX(0,DATEDIF($F60,IF(AND($H60="Closed",$G60&lt;&gt;""),$G60,Assumptions!$B$4),"m")),"")))</f>
        <v/>
      </c>
      <c r="U60" s="27">
        <f>IF($A60="","",IFERROR(IF($P60&gt;0,$M60/$P60,""),""))</f>
        <v/>
      </c>
      <c r="V60" s="12">
        <f>IF($A60="","",IF(OR($D60="",$E60="",$F60="",$H60="",$I60="",$J60="",$K60="",$L60="",$M60=""),"Review: missing input",IF(AND($F60&lt;&gt;"",$F60&gt;Assumptions!$B$4),"Review: future start",IF(AND($F60&lt;&gt;"",$G60&lt;&gt;"",$G60&lt;$F60),"Review: date order",IF(AND($G60&lt;&gt;"",$G60&gt;Assumptions!$B$4),"Review: future end",IF(AND($H60="Closed",$G60=""),"Review: closed date",IF(AND($H60&lt;&gt;"Closed",$G60&lt;&gt;""),"Review: status/date",IF(OR($O60="",$O60&lt;=0),"Review: retention",IF(AND($T60&lt;&gt;"",$O60&lt;$T60),"Review: retention",IF(AND($P60&lt;&gt;"",$P60&lt;=0),"Review: contribution",IF(AND($Q60&lt;&gt;"",$Q60&lt;Assumptions!$B$5),"Review: low margin",IF(AND($U60&lt;&gt;"",$U60&gt;Assumptions!$B$6),"Review: payback","OK"))))))))))))</f>
        <v/>
      </c>
    </row>
    <row r="61">
      <c r="A61" s="21" t="n"/>
      <c r="B61" s="21" t="n"/>
      <c r="C61" s="21" t="n"/>
      <c r="D61" s="21" t="n"/>
      <c r="E61" s="21" t="n"/>
      <c r="F61" s="22" t="n"/>
      <c r="G61" s="22" t="n"/>
      <c r="H61" s="21" t="n"/>
      <c r="I61" s="23" t="n"/>
      <c r="J61" s="24" t="n"/>
      <c r="K61" s="23" t="n"/>
      <c r="L61" s="23" t="n"/>
      <c r="M61" s="23" t="n"/>
      <c r="N61" s="25" t="n"/>
      <c r="O61" s="16">
        <f>IF($A61="","",IF($N61&lt;&gt;"",$N61,IFERROR(VLOOKUP($D61,Assumptions!$F$4:$G$8,2,FALSE),"")))</f>
        <v/>
      </c>
      <c r="P61" s="17">
        <f>IF($A61="","",IF(OR($I61="",$J61="",$K61="",$L61=""),"",IFERROR($I61-($J61*$K61)-$L61,"")))</f>
        <v/>
      </c>
      <c r="Q61" s="28">
        <f>IF($A61="","",IFERROR($P61/$I61,""))</f>
        <v/>
      </c>
      <c r="R61" s="17">
        <f>IF($A61="","",IF(OR($I61="",$O61=""),"",IFERROR($I61*$O61,"")))</f>
        <v/>
      </c>
      <c r="S61" s="17">
        <f>IF($A61="","",IF(OR($P61="",$O61="",$M61=""),"",IFERROR(($P61*$O61)-$M61,"")))</f>
        <v/>
      </c>
      <c r="T61" s="16">
        <f>IF($A61="","",IF($F61="","",IFERROR(MAX(0,DATEDIF($F61,IF(AND($H61="Closed",$G61&lt;&gt;""),$G61,Assumptions!$B$4),"m")),"")))</f>
        <v/>
      </c>
      <c r="U61" s="29">
        <f>IF($A61="","",IFERROR(IF($P61&gt;0,$M61/$P61,""),""))</f>
        <v/>
      </c>
      <c r="V61" s="15">
        <f>IF($A61="","",IF(OR($D61="",$E61="",$F61="",$H61="",$I61="",$J61="",$K61="",$L61="",$M61=""),"Review: missing input",IF(AND($F61&lt;&gt;"",$F61&gt;Assumptions!$B$4),"Review: future start",IF(AND($F61&lt;&gt;"",$G61&lt;&gt;"",$G61&lt;$F61),"Review: date order",IF(AND($G61&lt;&gt;"",$G61&gt;Assumptions!$B$4),"Review: future end",IF(AND($H61="Closed",$G61=""),"Review: closed date",IF(AND($H61&lt;&gt;"Closed",$G61&lt;&gt;""),"Review: status/date",IF(OR($O61="",$O61&lt;=0),"Review: retention",IF(AND($T61&lt;&gt;"",$O61&lt;$T61),"Review: retention",IF(AND($P61&lt;&gt;"",$P61&lt;=0),"Review: contribution",IF(AND($Q61&lt;&gt;"",$Q61&lt;Assumptions!$B$5),"Review: low margin",IF(AND($U61&lt;&gt;"",$U61&gt;Assumptions!$B$6),"Review: payback","OK"))))))))))))</f>
        <v/>
      </c>
    </row>
    <row r="62">
      <c r="A62" s="21" t="n"/>
      <c r="B62" s="21" t="n"/>
      <c r="C62" s="21" t="n"/>
      <c r="D62" s="21" t="n"/>
      <c r="E62" s="21" t="n"/>
      <c r="F62" s="22" t="n"/>
      <c r="G62" s="22" t="n"/>
      <c r="H62" s="21" t="n"/>
      <c r="I62" s="23" t="n"/>
      <c r="J62" s="24" t="n"/>
      <c r="K62" s="23" t="n"/>
      <c r="L62" s="23" t="n"/>
      <c r="M62" s="23" t="n"/>
      <c r="N62" s="25" t="n"/>
      <c r="O62" s="13">
        <f>IF($A62="","",IF($N62&lt;&gt;"",$N62,IFERROR(VLOOKUP($D62,Assumptions!$F$4:$G$8,2,FALSE),"")))</f>
        <v/>
      </c>
      <c r="P62" s="14">
        <f>IF($A62="","",IF(OR($I62="",$J62="",$K62="",$L62=""),"",IFERROR($I62-($J62*$K62)-$L62,"")))</f>
        <v/>
      </c>
      <c r="Q62" s="26">
        <f>IF($A62="","",IFERROR($P62/$I62,""))</f>
        <v/>
      </c>
      <c r="R62" s="14">
        <f>IF($A62="","",IF(OR($I62="",$O62=""),"",IFERROR($I62*$O62,"")))</f>
        <v/>
      </c>
      <c r="S62" s="14">
        <f>IF($A62="","",IF(OR($P62="",$O62="",$M62=""),"",IFERROR(($P62*$O62)-$M62,"")))</f>
        <v/>
      </c>
      <c r="T62" s="13">
        <f>IF($A62="","",IF($F62="","",IFERROR(MAX(0,DATEDIF($F62,IF(AND($H62="Closed",$G62&lt;&gt;""),$G62,Assumptions!$B$4),"m")),"")))</f>
        <v/>
      </c>
      <c r="U62" s="27">
        <f>IF($A62="","",IFERROR(IF($P62&gt;0,$M62/$P62,""),""))</f>
        <v/>
      </c>
      <c r="V62" s="12">
        <f>IF($A62="","",IF(OR($D62="",$E62="",$F62="",$H62="",$I62="",$J62="",$K62="",$L62="",$M62=""),"Review: missing input",IF(AND($F62&lt;&gt;"",$F62&gt;Assumptions!$B$4),"Review: future start",IF(AND($F62&lt;&gt;"",$G62&lt;&gt;"",$G62&lt;$F62),"Review: date order",IF(AND($G62&lt;&gt;"",$G62&gt;Assumptions!$B$4),"Review: future end",IF(AND($H62="Closed",$G62=""),"Review: closed date",IF(AND($H62&lt;&gt;"Closed",$G62&lt;&gt;""),"Review: status/date",IF(OR($O62="",$O62&lt;=0),"Review: retention",IF(AND($T62&lt;&gt;"",$O62&lt;$T62),"Review: retention",IF(AND($P62&lt;&gt;"",$P62&lt;=0),"Review: contribution",IF(AND($Q62&lt;&gt;"",$Q62&lt;Assumptions!$B$5),"Review: low margin",IF(AND($U62&lt;&gt;"",$U62&gt;Assumptions!$B$6),"Review: payback","OK"))))))))))))</f>
        <v/>
      </c>
    </row>
    <row r="63">
      <c r="A63" s="21" t="n"/>
      <c r="B63" s="21" t="n"/>
      <c r="C63" s="21" t="n"/>
      <c r="D63" s="21" t="n"/>
      <c r="E63" s="21" t="n"/>
      <c r="F63" s="22" t="n"/>
      <c r="G63" s="22" t="n"/>
      <c r="H63" s="21" t="n"/>
      <c r="I63" s="23" t="n"/>
      <c r="J63" s="24" t="n"/>
      <c r="K63" s="23" t="n"/>
      <c r="L63" s="23" t="n"/>
      <c r="M63" s="23" t="n"/>
      <c r="N63" s="25" t="n"/>
      <c r="O63" s="16">
        <f>IF($A63="","",IF($N63&lt;&gt;"",$N63,IFERROR(VLOOKUP($D63,Assumptions!$F$4:$G$8,2,FALSE),"")))</f>
        <v/>
      </c>
      <c r="P63" s="17">
        <f>IF($A63="","",IF(OR($I63="",$J63="",$K63="",$L63=""),"",IFERROR($I63-($J63*$K63)-$L63,"")))</f>
        <v/>
      </c>
      <c r="Q63" s="28">
        <f>IF($A63="","",IFERROR($P63/$I63,""))</f>
        <v/>
      </c>
      <c r="R63" s="17">
        <f>IF($A63="","",IF(OR($I63="",$O63=""),"",IFERROR($I63*$O63,"")))</f>
        <v/>
      </c>
      <c r="S63" s="17">
        <f>IF($A63="","",IF(OR($P63="",$O63="",$M63=""),"",IFERROR(($P63*$O63)-$M63,"")))</f>
        <v/>
      </c>
      <c r="T63" s="16">
        <f>IF($A63="","",IF($F63="","",IFERROR(MAX(0,DATEDIF($F63,IF(AND($H63="Closed",$G63&lt;&gt;""),$G63,Assumptions!$B$4),"m")),"")))</f>
        <v/>
      </c>
      <c r="U63" s="29">
        <f>IF($A63="","",IFERROR(IF($P63&gt;0,$M63/$P63,""),""))</f>
        <v/>
      </c>
      <c r="V63" s="15">
        <f>IF($A63="","",IF(OR($D63="",$E63="",$F63="",$H63="",$I63="",$J63="",$K63="",$L63="",$M63=""),"Review: missing input",IF(AND($F63&lt;&gt;"",$F63&gt;Assumptions!$B$4),"Review: future start",IF(AND($F63&lt;&gt;"",$G63&lt;&gt;"",$G63&lt;$F63),"Review: date order",IF(AND($G63&lt;&gt;"",$G63&gt;Assumptions!$B$4),"Review: future end",IF(AND($H63="Closed",$G63=""),"Review: closed date",IF(AND($H63&lt;&gt;"Closed",$G63&lt;&gt;""),"Review: status/date",IF(OR($O63="",$O63&lt;=0),"Review: retention",IF(AND($T63&lt;&gt;"",$O63&lt;$T63),"Review: retention",IF(AND($P63&lt;&gt;"",$P63&lt;=0),"Review: contribution",IF(AND($Q63&lt;&gt;"",$Q63&lt;Assumptions!$B$5),"Review: low margin",IF(AND($U63&lt;&gt;"",$U63&gt;Assumptions!$B$6),"Review: payback","OK"))))))))))))</f>
        <v/>
      </c>
    </row>
    <row r="64">
      <c r="A64" s="21" t="n"/>
      <c r="B64" s="21" t="n"/>
      <c r="C64" s="21" t="n"/>
      <c r="D64" s="21" t="n"/>
      <c r="E64" s="21" t="n"/>
      <c r="F64" s="22" t="n"/>
      <c r="G64" s="22" t="n"/>
      <c r="H64" s="21" t="n"/>
      <c r="I64" s="23" t="n"/>
      <c r="J64" s="24" t="n"/>
      <c r="K64" s="23" t="n"/>
      <c r="L64" s="23" t="n"/>
      <c r="M64" s="23" t="n"/>
      <c r="N64" s="25" t="n"/>
      <c r="O64" s="13">
        <f>IF($A64="","",IF($N64&lt;&gt;"",$N64,IFERROR(VLOOKUP($D64,Assumptions!$F$4:$G$8,2,FALSE),"")))</f>
        <v/>
      </c>
      <c r="P64" s="14">
        <f>IF($A64="","",IF(OR($I64="",$J64="",$K64="",$L64=""),"",IFERROR($I64-($J64*$K64)-$L64,"")))</f>
        <v/>
      </c>
      <c r="Q64" s="26">
        <f>IF($A64="","",IFERROR($P64/$I64,""))</f>
        <v/>
      </c>
      <c r="R64" s="14">
        <f>IF($A64="","",IF(OR($I64="",$O64=""),"",IFERROR($I64*$O64,"")))</f>
        <v/>
      </c>
      <c r="S64" s="14">
        <f>IF($A64="","",IF(OR($P64="",$O64="",$M64=""),"",IFERROR(($P64*$O64)-$M64,"")))</f>
        <v/>
      </c>
      <c r="T64" s="13">
        <f>IF($A64="","",IF($F64="","",IFERROR(MAX(0,DATEDIF($F64,IF(AND($H64="Closed",$G64&lt;&gt;""),$G64,Assumptions!$B$4),"m")),"")))</f>
        <v/>
      </c>
      <c r="U64" s="27">
        <f>IF($A64="","",IFERROR(IF($P64&gt;0,$M64/$P64,""),""))</f>
        <v/>
      </c>
      <c r="V64" s="12">
        <f>IF($A64="","",IF(OR($D64="",$E64="",$F64="",$H64="",$I64="",$J64="",$K64="",$L64="",$M64=""),"Review: missing input",IF(AND($F64&lt;&gt;"",$F64&gt;Assumptions!$B$4),"Review: future start",IF(AND($F64&lt;&gt;"",$G64&lt;&gt;"",$G64&lt;$F64),"Review: date order",IF(AND($G64&lt;&gt;"",$G64&gt;Assumptions!$B$4),"Review: future end",IF(AND($H64="Closed",$G64=""),"Review: closed date",IF(AND($H64&lt;&gt;"Closed",$G64&lt;&gt;""),"Review: status/date",IF(OR($O64="",$O64&lt;=0),"Review: retention",IF(AND($T64&lt;&gt;"",$O64&lt;$T64),"Review: retention",IF(AND($P64&lt;&gt;"",$P64&lt;=0),"Review: contribution",IF(AND($Q64&lt;&gt;"",$Q64&lt;Assumptions!$B$5),"Review: low margin",IF(AND($U64&lt;&gt;"",$U64&gt;Assumptions!$B$6),"Review: payback","OK"))))))))))))</f>
        <v/>
      </c>
    </row>
    <row r="65">
      <c r="A65" s="21" t="n"/>
      <c r="B65" s="21" t="n"/>
      <c r="C65" s="21" t="n"/>
      <c r="D65" s="21" t="n"/>
      <c r="E65" s="21" t="n"/>
      <c r="F65" s="22" t="n"/>
      <c r="G65" s="22" t="n"/>
      <c r="H65" s="21" t="n"/>
      <c r="I65" s="23" t="n"/>
      <c r="J65" s="24" t="n"/>
      <c r="K65" s="23" t="n"/>
      <c r="L65" s="23" t="n"/>
      <c r="M65" s="23" t="n"/>
      <c r="N65" s="25" t="n"/>
      <c r="O65" s="16">
        <f>IF($A65="","",IF($N65&lt;&gt;"",$N65,IFERROR(VLOOKUP($D65,Assumptions!$F$4:$G$8,2,FALSE),"")))</f>
        <v/>
      </c>
      <c r="P65" s="17">
        <f>IF($A65="","",IF(OR($I65="",$J65="",$K65="",$L65=""),"",IFERROR($I65-($J65*$K65)-$L65,"")))</f>
        <v/>
      </c>
      <c r="Q65" s="28">
        <f>IF($A65="","",IFERROR($P65/$I65,""))</f>
        <v/>
      </c>
      <c r="R65" s="17">
        <f>IF($A65="","",IF(OR($I65="",$O65=""),"",IFERROR($I65*$O65,"")))</f>
        <v/>
      </c>
      <c r="S65" s="17">
        <f>IF($A65="","",IF(OR($P65="",$O65="",$M65=""),"",IFERROR(($P65*$O65)-$M65,"")))</f>
        <v/>
      </c>
      <c r="T65" s="16">
        <f>IF($A65="","",IF($F65="","",IFERROR(MAX(0,DATEDIF($F65,IF(AND($H65="Closed",$G65&lt;&gt;""),$G65,Assumptions!$B$4),"m")),"")))</f>
        <v/>
      </c>
      <c r="U65" s="29">
        <f>IF($A65="","",IFERROR(IF($P65&gt;0,$M65/$P65,""),""))</f>
        <v/>
      </c>
      <c r="V65" s="15">
        <f>IF($A65="","",IF(OR($D65="",$E65="",$F65="",$H65="",$I65="",$J65="",$K65="",$L65="",$M65=""),"Review: missing input",IF(AND($F65&lt;&gt;"",$F65&gt;Assumptions!$B$4),"Review: future start",IF(AND($F65&lt;&gt;"",$G65&lt;&gt;"",$G65&lt;$F65),"Review: date order",IF(AND($G65&lt;&gt;"",$G65&gt;Assumptions!$B$4),"Review: future end",IF(AND($H65="Closed",$G65=""),"Review: closed date",IF(AND($H65&lt;&gt;"Closed",$G65&lt;&gt;""),"Review: status/date",IF(OR($O65="",$O65&lt;=0),"Review: retention",IF(AND($T65&lt;&gt;"",$O65&lt;$T65),"Review: retention",IF(AND($P65&lt;&gt;"",$P65&lt;=0),"Review: contribution",IF(AND($Q65&lt;&gt;"",$Q65&lt;Assumptions!$B$5),"Review: low margin",IF(AND($U65&lt;&gt;"",$U65&gt;Assumptions!$B$6),"Review: payback","OK"))))))))))))</f>
        <v/>
      </c>
    </row>
    <row r="66">
      <c r="A66" s="21" t="n"/>
      <c r="B66" s="21" t="n"/>
      <c r="C66" s="21" t="n"/>
      <c r="D66" s="21" t="n"/>
      <c r="E66" s="21" t="n"/>
      <c r="F66" s="22" t="n"/>
      <c r="G66" s="22" t="n"/>
      <c r="H66" s="21" t="n"/>
      <c r="I66" s="23" t="n"/>
      <c r="J66" s="24" t="n"/>
      <c r="K66" s="23" t="n"/>
      <c r="L66" s="23" t="n"/>
      <c r="M66" s="23" t="n"/>
      <c r="N66" s="25" t="n"/>
      <c r="O66" s="13">
        <f>IF($A66="","",IF($N66&lt;&gt;"",$N66,IFERROR(VLOOKUP($D66,Assumptions!$F$4:$G$8,2,FALSE),"")))</f>
        <v/>
      </c>
      <c r="P66" s="14">
        <f>IF($A66="","",IF(OR($I66="",$J66="",$K66="",$L66=""),"",IFERROR($I66-($J66*$K66)-$L66,"")))</f>
        <v/>
      </c>
      <c r="Q66" s="26">
        <f>IF($A66="","",IFERROR($P66/$I66,""))</f>
        <v/>
      </c>
      <c r="R66" s="14">
        <f>IF($A66="","",IF(OR($I66="",$O66=""),"",IFERROR($I66*$O66,"")))</f>
        <v/>
      </c>
      <c r="S66" s="14">
        <f>IF($A66="","",IF(OR($P66="",$O66="",$M66=""),"",IFERROR(($P66*$O66)-$M66,"")))</f>
        <v/>
      </c>
      <c r="T66" s="13">
        <f>IF($A66="","",IF($F66="","",IFERROR(MAX(0,DATEDIF($F66,IF(AND($H66="Closed",$G66&lt;&gt;""),$G66,Assumptions!$B$4),"m")),"")))</f>
        <v/>
      </c>
      <c r="U66" s="27">
        <f>IF($A66="","",IFERROR(IF($P66&gt;0,$M66/$P66,""),""))</f>
        <v/>
      </c>
      <c r="V66" s="12">
        <f>IF($A66="","",IF(OR($D66="",$E66="",$F66="",$H66="",$I66="",$J66="",$K66="",$L66="",$M66=""),"Review: missing input",IF(AND($F66&lt;&gt;"",$F66&gt;Assumptions!$B$4),"Review: future start",IF(AND($F66&lt;&gt;"",$G66&lt;&gt;"",$G66&lt;$F66),"Review: date order",IF(AND($G66&lt;&gt;"",$G66&gt;Assumptions!$B$4),"Review: future end",IF(AND($H66="Closed",$G66=""),"Review: closed date",IF(AND($H66&lt;&gt;"Closed",$G66&lt;&gt;""),"Review: status/date",IF(OR($O66="",$O66&lt;=0),"Review: retention",IF(AND($T66&lt;&gt;"",$O66&lt;$T66),"Review: retention",IF(AND($P66&lt;&gt;"",$P66&lt;=0),"Review: contribution",IF(AND($Q66&lt;&gt;"",$Q66&lt;Assumptions!$B$5),"Review: low margin",IF(AND($U66&lt;&gt;"",$U66&gt;Assumptions!$B$6),"Review: payback","OK"))))))))))))</f>
        <v/>
      </c>
    </row>
    <row r="67">
      <c r="A67" s="21" t="n"/>
      <c r="B67" s="21" t="n"/>
      <c r="C67" s="21" t="n"/>
      <c r="D67" s="21" t="n"/>
      <c r="E67" s="21" t="n"/>
      <c r="F67" s="22" t="n"/>
      <c r="G67" s="22" t="n"/>
      <c r="H67" s="21" t="n"/>
      <c r="I67" s="23" t="n"/>
      <c r="J67" s="24" t="n"/>
      <c r="K67" s="23" t="n"/>
      <c r="L67" s="23" t="n"/>
      <c r="M67" s="23" t="n"/>
      <c r="N67" s="25" t="n"/>
      <c r="O67" s="16">
        <f>IF($A67="","",IF($N67&lt;&gt;"",$N67,IFERROR(VLOOKUP($D67,Assumptions!$F$4:$G$8,2,FALSE),"")))</f>
        <v/>
      </c>
      <c r="P67" s="17">
        <f>IF($A67="","",IF(OR($I67="",$J67="",$K67="",$L67=""),"",IFERROR($I67-($J67*$K67)-$L67,"")))</f>
        <v/>
      </c>
      <c r="Q67" s="28">
        <f>IF($A67="","",IFERROR($P67/$I67,""))</f>
        <v/>
      </c>
      <c r="R67" s="17">
        <f>IF($A67="","",IF(OR($I67="",$O67=""),"",IFERROR($I67*$O67,"")))</f>
        <v/>
      </c>
      <c r="S67" s="17">
        <f>IF($A67="","",IF(OR($P67="",$O67="",$M67=""),"",IFERROR(($P67*$O67)-$M67,"")))</f>
        <v/>
      </c>
      <c r="T67" s="16">
        <f>IF($A67="","",IF($F67="","",IFERROR(MAX(0,DATEDIF($F67,IF(AND($H67="Closed",$G67&lt;&gt;""),$G67,Assumptions!$B$4),"m")),"")))</f>
        <v/>
      </c>
      <c r="U67" s="29">
        <f>IF($A67="","",IFERROR(IF($P67&gt;0,$M67/$P67,""),""))</f>
        <v/>
      </c>
      <c r="V67" s="15">
        <f>IF($A67="","",IF(OR($D67="",$E67="",$F67="",$H67="",$I67="",$J67="",$K67="",$L67="",$M67=""),"Review: missing input",IF(AND($F67&lt;&gt;"",$F67&gt;Assumptions!$B$4),"Review: future start",IF(AND($F67&lt;&gt;"",$G67&lt;&gt;"",$G67&lt;$F67),"Review: date order",IF(AND($G67&lt;&gt;"",$G67&gt;Assumptions!$B$4),"Review: future end",IF(AND($H67="Closed",$G67=""),"Review: closed date",IF(AND($H67&lt;&gt;"Closed",$G67&lt;&gt;""),"Review: status/date",IF(OR($O67="",$O67&lt;=0),"Review: retention",IF(AND($T67&lt;&gt;"",$O67&lt;$T67),"Review: retention",IF(AND($P67&lt;&gt;"",$P67&lt;=0),"Review: contribution",IF(AND($Q67&lt;&gt;"",$Q67&lt;Assumptions!$B$5),"Review: low margin",IF(AND($U67&lt;&gt;"",$U67&gt;Assumptions!$B$6),"Review: payback","OK"))))))))))))</f>
        <v/>
      </c>
    </row>
    <row r="68">
      <c r="A68" s="21" t="n"/>
      <c r="B68" s="21" t="n"/>
      <c r="C68" s="21" t="n"/>
      <c r="D68" s="21" t="n"/>
      <c r="E68" s="21" t="n"/>
      <c r="F68" s="22" t="n"/>
      <c r="G68" s="22" t="n"/>
      <c r="H68" s="21" t="n"/>
      <c r="I68" s="23" t="n"/>
      <c r="J68" s="24" t="n"/>
      <c r="K68" s="23" t="n"/>
      <c r="L68" s="23" t="n"/>
      <c r="M68" s="23" t="n"/>
      <c r="N68" s="25" t="n"/>
      <c r="O68" s="13">
        <f>IF($A68="","",IF($N68&lt;&gt;"",$N68,IFERROR(VLOOKUP($D68,Assumptions!$F$4:$G$8,2,FALSE),"")))</f>
        <v/>
      </c>
      <c r="P68" s="14">
        <f>IF($A68="","",IF(OR($I68="",$J68="",$K68="",$L68=""),"",IFERROR($I68-($J68*$K68)-$L68,"")))</f>
        <v/>
      </c>
      <c r="Q68" s="26">
        <f>IF($A68="","",IFERROR($P68/$I68,""))</f>
        <v/>
      </c>
      <c r="R68" s="14">
        <f>IF($A68="","",IF(OR($I68="",$O68=""),"",IFERROR($I68*$O68,"")))</f>
        <v/>
      </c>
      <c r="S68" s="14">
        <f>IF($A68="","",IF(OR($P68="",$O68="",$M68=""),"",IFERROR(($P68*$O68)-$M68,"")))</f>
        <v/>
      </c>
      <c r="T68" s="13">
        <f>IF($A68="","",IF($F68="","",IFERROR(MAX(0,DATEDIF($F68,IF(AND($H68="Closed",$G68&lt;&gt;""),$G68,Assumptions!$B$4),"m")),"")))</f>
        <v/>
      </c>
      <c r="U68" s="27">
        <f>IF($A68="","",IFERROR(IF($P68&gt;0,$M68/$P68,""),""))</f>
        <v/>
      </c>
      <c r="V68" s="12">
        <f>IF($A68="","",IF(OR($D68="",$E68="",$F68="",$H68="",$I68="",$J68="",$K68="",$L68="",$M68=""),"Review: missing input",IF(AND($F68&lt;&gt;"",$F68&gt;Assumptions!$B$4),"Review: future start",IF(AND($F68&lt;&gt;"",$G68&lt;&gt;"",$G68&lt;$F68),"Review: date order",IF(AND($G68&lt;&gt;"",$G68&gt;Assumptions!$B$4),"Review: future end",IF(AND($H68="Closed",$G68=""),"Review: closed date",IF(AND($H68&lt;&gt;"Closed",$G68&lt;&gt;""),"Review: status/date",IF(OR($O68="",$O68&lt;=0),"Review: retention",IF(AND($T68&lt;&gt;"",$O68&lt;$T68),"Review: retention",IF(AND($P68&lt;&gt;"",$P68&lt;=0),"Review: contribution",IF(AND($Q68&lt;&gt;"",$Q68&lt;Assumptions!$B$5),"Review: low margin",IF(AND($U68&lt;&gt;"",$U68&gt;Assumptions!$B$6),"Review: payback","OK"))))))))))))</f>
        <v/>
      </c>
    </row>
    <row r="69">
      <c r="A69" s="21" t="n"/>
      <c r="B69" s="21" t="n"/>
      <c r="C69" s="21" t="n"/>
      <c r="D69" s="21" t="n"/>
      <c r="E69" s="21" t="n"/>
      <c r="F69" s="22" t="n"/>
      <c r="G69" s="22" t="n"/>
      <c r="H69" s="21" t="n"/>
      <c r="I69" s="23" t="n"/>
      <c r="J69" s="24" t="n"/>
      <c r="K69" s="23" t="n"/>
      <c r="L69" s="23" t="n"/>
      <c r="M69" s="23" t="n"/>
      <c r="N69" s="25" t="n"/>
      <c r="O69" s="16">
        <f>IF($A69="","",IF($N69&lt;&gt;"",$N69,IFERROR(VLOOKUP($D69,Assumptions!$F$4:$G$8,2,FALSE),"")))</f>
        <v/>
      </c>
      <c r="P69" s="17">
        <f>IF($A69="","",IF(OR($I69="",$J69="",$K69="",$L69=""),"",IFERROR($I69-($J69*$K69)-$L69,"")))</f>
        <v/>
      </c>
      <c r="Q69" s="28">
        <f>IF($A69="","",IFERROR($P69/$I69,""))</f>
        <v/>
      </c>
      <c r="R69" s="17">
        <f>IF($A69="","",IF(OR($I69="",$O69=""),"",IFERROR($I69*$O69,"")))</f>
        <v/>
      </c>
      <c r="S69" s="17">
        <f>IF($A69="","",IF(OR($P69="",$O69="",$M69=""),"",IFERROR(($P69*$O69)-$M69,"")))</f>
        <v/>
      </c>
      <c r="T69" s="16">
        <f>IF($A69="","",IF($F69="","",IFERROR(MAX(0,DATEDIF($F69,IF(AND($H69="Closed",$G69&lt;&gt;""),$G69,Assumptions!$B$4),"m")),"")))</f>
        <v/>
      </c>
      <c r="U69" s="29">
        <f>IF($A69="","",IFERROR(IF($P69&gt;0,$M69/$P69,""),""))</f>
        <v/>
      </c>
      <c r="V69" s="15">
        <f>IF($A69="","",IF(OR($D69="",$E69="",$F69="",$H69="",$I69="",$J69="",$K69="",$L69="",$M69=""),"Review: missing input",IF(AND($F69&lt;&gt;"",$F69&gt;Assumptions!$B$4),"Review: future start",IF(AND($F69&lt;&gt;"",$G69&lt;&gt;"",$G69&lt;$F69),"Review: date order",IF(AND($G69&lt;&gt;"",$G69&gt;Assumptions!$B$4),"Review: future end",IF(AND($H69="Closed",$G69=""),"Review: closed date",IF(AND($H69&lt;&gt;"Closed",$G69&lt;&gt;""),"Review: status/date",IF(OR($O69="",$O69&lt;=0),"Review: retention",IF(AND($T69&lt;&gt;"",$O69&lt;$T69),"Review: retention",IF(AND($P69&lt;&gt;"",$P69&lt;=0),"Review: contribution",IF(AND($Q69&lt;&gt;"",$Q69&lt;Assumptions!$B$5),"Review: low margin",IF(AND($U69&lt;&gt;"",$U69&gt;Assumptions!$B$6),"Review: payback","OK"))))))))))))</f>
        <v/>
      </c>
    </row>
    <row r="70">
      <c r="A70" s="21" t="n"/>
      <c r="B70" s="21" t="n"/>
      <c r="C70" s="21" t="n"/>
      <c r="D70" s="21" t="n"/>
      <c r="E70" s="21" t="n"/>
      <c r="F70" s="22" t="n"/>
      <c r="G70" s="22" t="n"/>
      <c r="H70" s="21" t="n"/>
      <c r="I70" s="23" t="n"/>
      <c r="J70" s="24" t="n"/>
      <c r="K70" s="23" t="n"/>
      <c r="L70" s="23" t="n"/>
      <c r="M70" s="23" t="n"/>
      <c r="N70" s="25" t="n"/>
      <c r="O70" s="13">
        <f>IF($A70="","",IF($N70&lt;&gt;"",$N70,IFERROR(VLOOKUP($D70,Assumptions!$F$4:$G$8,2,FALSE),"")))</f>
        <v/>
      </c>
      <c r="P70" s="14">
        <f>IF($A70="","",IF(OR($I70="",$J70="",$K70="",$L70=""),"",IFERROR($I70-($J70*$K70)-$L70,"")))</f>
        <v/>
      </c>
      <c r="Q70" s="26">
        <f>IF($A70="","",IFERROR($P70/$I70,""))</f>
        <v/>
      </c>
      <c r="R70" s="14">
        <f>IF($A70="","",IF(OR($I70="",$O70=""),"",IFERROR($I70*$O70,"")))</f>
        <v/>
      </c>
      <c r="S70" s="14">
        <f>IF($A70="","",IF(OR($P70="",$O70="",$M70=""),"",IFERROR(($P70*$O70)-$M70,"")))</f>
        <v/>
      </c>
      <c r="T70" s="13">
        <f>IF($A70="","",IF($F70="","",IFERROR(MAX(0,DATEDIF($F70,IF(AND($H70="Closed",$G70&lt;&gt;""),$G70,Assumptions!$B$4),"m")),"")))</f>
        <v/>
      </c>
      <c r="U70" s="27">
        <f>IF($A70="","",IFERROR(IF($P70&gt;0,$M70/$P70,""),""))</f>
        <v/>
      </c>
      <c r="V70" s="12">
        <f>IF($A70="","",IF(OR($D70="",$E70="",$F70="",$H70="",$I70="",$J70="",$K70="",$L70="",$M70=""),"Review: missing input",IF(AND($F70&lt;&gt;"",$F70&gt;Assumptions!$B$4),"Review: future start",IF(AND($F70&lt;&gt;"",$G70&lt;&gt;"",$G70&lt;$F70),"Review: date order",IF(AND($G70&lt;&gt;"",$G70&gt;Assumptions!$B$4),"Review: future end",IF(AND($H70="Closed",$G70=""),"Review: closed date",IF(AND($H70&lt;&gt;"Closed",$G70&lt;&gt;""),"Review: status/date",IF(OR($O70="",$O70&lt;=0),"Review: retention",IF(AND($T70&lt;&gt;"",$O70&lt;$T70),"Review: retention",IF(AND($P70&lt;&gt;"",$P70&lt;=0),"Review: contribution",IF(AND($Q70&lt;&gt;"",$Q70&lt;Assumptions!$B$5),"Review: low margin",IF(AND($U70&lt;&gt;"",$U70&gt;Assumptions!$B$6),"Review: payback","OK"))))))))))))</f>
        <v/>
      </c>
    </row>
    <row r="71">
      <c r="A71" s="21" t="n"/>
      <c r="B71" s="21" t="n"/>
      <c r="C71" s="21" t="n"/>
      <c r="D71" s="21" t="n"/>
      <c r="E71" s="21" t="n"/>
      <c r="F71" s="22" t="n"/>
      <c r="G71" s="22" t="n"/>
      <c r="H71" s="21" t="n"/>
      <c r="I71" s="23" t="n"/>
      <c r="J71" s="24" t="n"/>
      <c r="K71" s="23" t="n"/>
      <c r="L71" s="23" t="n"/>
      <c r="M71" s="23" t="n"/>
      <c r="N71" s="25" t="n"/>
      <c r="O71" s="16">
        <f>IF($A71="","",IF($N71&lt;&gt;"",$N71,IFERROR(VLOOKUP($D71,Assumptions!$F$4:$G$8,2,FALSE),"")))</f>
        <v/>
      </c>
      <c r="P71" s="17">
        <f>IF($A71="","",IF(OR($I71="",$J71="",$K71="",$L71=""),"",IFERROR($I71-($J71*$K71)-$L71,"")))</f>
        <v/>
      </c>
      <c r="Q71" s="28">
        <f>IF($A71="","",IFERROR($P71/$I71,""))</f>
        <v/>
      </c>
      <c r="R71" s="17">
        <f>IF($A71="","",IF(OR($I71="",$O71=""),"",IFERROR($I71*$O71,"")))</f>
        <v/>
      </c>
      <c r="S71" s="17">
        <f>IF($A71="","",IF(OR($P71="",$O71="",$M71=""),"",IFERROR(($P71*$O71)-$M71,"")))</f>
        <v/>
      </c>
      <c r="T71" s="16">
        <f>IF($A71="","",IF($F71="","",IFERROR(MAX(0,DATEDIF($F71,IF(AND($H71="Closed",$G71&lt;&gt;""),$G71,Assumptions!$B$4),"m")),"")))</f>
        <v/>
      </c>
      <c r="U71" s="29">
        <f>IF($A71="","",IFERROR(IF($P71&gt;0,$M71/$P71,""),""))</f>
        <v/>
      </c>
      <c r="V71" s="15">
        <f>IF($A71="","",IF(OR($D71="",$E71="",$F71="",$H71="",$I71="",$J71="",$K71="",$L71="",$M71=""),"Review: missing input",IF(AND($F71&lt;&gt;"",$F71&gt;Assumptions!$B$4),"Review: future start",IF(AND($F71&lt;&gt;"",$G71&lt;&gt;"",$G71&lt;$F71),"Review: date order",IF(AND($G71&lt;&gt;"",$G71&gt;Assumptions!$B$4),"Review: future end",IF(AND($H71="Closed",$G71=""),"Review: closed date",IF(AND($H71&lt;&gt;"Closed",$G71&lt;&gt;""),"Review: status/date",IF(OR($O71="",$O71&lt;=0),"Review: retention",IF(AND($T71&lt;&gt;"",$O71&lt;$T71),"Review: retention",IF(AND($P71&lt;&gt;"",$P71&lt;=0),"Review: contribution",IF(AND($Q71&lt;&gt;"",$Q71&lt;Assumptions!$B$5),"Review: low margin",IF(AND($U71&lt;&gt;"",$U71&gt;Assumptions!$B$6),"Review: payback","OK"))))))))))))</f>
        <v/>
      </c>
    </row>
    <row r="72">
      <c r="A72" s="21" t="n"/>
      <c r="B72" s="21" t="n"/>
      <c r="C72" s="21" t="n"/>
      <c r="D72" s="21" t="n"/>
      <c r="E72" s="21" t="n"/>
      <c r="F72" s="22" t="n"/>
      <c r="G72" s="22" t="n"/>
      <c r="H72" s="21" t="n"/>
      <c r="I72" s="23" t="n"/>
      <c r="J72" s="24" t="n"/>
      <c r="K72" s="23" t="n"/>
      <c r="L72" s="23" t="n"/>
      <c r="M72" s="23" t="n"/>
      <c r="N72" s="25" t="n"/>
      <c r="O72" s="13">
        <f>IF($A72="","",IF($N72&lt;&gt;"",$N72,IFERROR(VLOOKUP($D72,Assumptions!$F$4:$G$8,2,FALSE),"")))</f>
        <v/>
      </c>
      <c r="P72" s="14">
        <f>IF($A72="","",IF(OR($I72="",$J72="",$K72="",$L72=""),"",IFERROR($I72-($J72*$K72)-$L72,"")))</f>
        <v/>
      </c>
      <c r="Q72" s="26">
        <f>IF($A72="","",IFERROR($P72/$I72,""))</f>
        <v/>
      </c>
      <c r="R72" s="14">
        <f>IF($A72="","",IF(OR($I72="",$O72=""),"",IFERROR($I72*$O72,"")))</f>
        <v/>
      </c>
      <c r="S72" s="14">
        <f>IF($A72="","",IF(OR($P72="",$O72="",$M72=""),"",IFERROR(($P72*$O72)-$M72,"")))</f>
        <v/>
      </c>
      <c r="T72" s="13">
        <f>IF($A72="","",IF($F72="","",IFERROR(MAX(0,DATEDIF($F72,IF(AND($H72="Closed",$G72&lt;&gt;""),$G72,Assumptions!$B$4),"m")),"")))</f>
        <v/>
      </c>
      <c r="U72" s="27">
        <f>IF($A72="","",IFERROR(IF($P72&gt;0,$M72/$P72,""),""))</f>
        <v/>
      </c>
      <c r="V72" s="12">
        <f>IF($A72="","",IF(OR($D72="",$E72="",$F72="",$H72="",$I72="",$J72="",$K72="",$L72="",$M72=""),"Review: missing input",IF(AND($F72&lt;&gt;"",$F72&gt;Assumptions!$B$4),"Review: future start",IF(AND($F72&lt;&gt;"",$G72&lt;&gt;"",$G72&lt;$F72),"Review: date order",IF(AND($G72&lt;&gt;"",$G72&gt;Assumptions!$B$4),"Review: future end",IF(AND($H72="Closed",$G72=""),"Review: closed date",IF(AND($H72&lt;&gt;"Closed",$G72&lt;&gt;""),"Review: status/date",IF(OR($O72="",$O72&lt;=0),"Review: retention",IF(AND($T72&lt;&gt;"",$O72&lt;$T72),"Review: retention",IF(AND($P72&lt;&gt;"",$P72&lt;=0),"Review: contribution",IF(AND($Q72&lt;&gt;"",$Q72&lt;Assumptions!$B$5),"Review: low margin",IF(AND($U72&lt;&gt;"",$U72&gt;Assumptions!$B$6),"Review: payback","OK"))))))))))))</f>
        <v/>
      </c>
    </row>
    <row r="73">
      <c r="A73" s="21" t="n"/>
      <c r="B73" s="21" t="n"/>
      <c r="C73" s="21" t="n"/>
      <c r="D73" s="21" t="n"/>
      <c r="E73" s="21" t="n"/>
      <c r="F73" s="22" t="n"/>
      <c r="G73" s="22" t="n"/>
      <c r="H73" s="21" t="n"/>
      <c r="I73" s="23" t="n"/>
      <c r="J73" s="24" t="n"/>
      <c r="K73" s="23" t="n"/>
      <c r="L73" s="23" t="n"/>
      <c r="M73" s="23" t="n"/>
      <c r="N73" s="25" t="n"/>
      <c r="O73" s="16">
        <f>IF($A73="","",IF($N73&lt;&gt;"",$N73,IFERROR(VLOOKUP($D73,Assumptions!$F$4:$G$8,2,FALSE),"")))</f>
        <v/>
      </c>
      <c r="P73" s="17">
        <f>IF($A73="","",IF(OR($I73="",$J73="",$K73="",$L73=""),"",IFERROR($I73-($J73*$K73)-$L73,"")))</f>
        <v/>
      </c>
      <c r="Q73" s="28">
        <f>IF($A73="","",IFERROR($P73/$I73,""))</f>
        <v/>
      </c>
      <c r="R73" s="17">
        <f>IF($A73="","",IF(OR($I73="",$O73=""),"",IFERROR($I73*$O73,"")))</f>
        <v/>
      </c>
      <c r="S73" s="17">
        <f>IF($A73="","",IF(OR($P73="",$O73="",$M73=""),"",IFERROR(($P73*$O73)-$M73,"")))</f>
        <v/>
      </c>
      <c r="T73" s="16">
        <f>IF($A73="","",IF($F73="","",IFERROR(MAX(0,DATEDIF($F73,IF(AND($H73="Closed",$G73&lt;&gt;""),$G73,Assumptions!$B$4),"m")),"")))</f>
        <v/>
      </c>
      <c r="U73" s="29">
        <f>IF($A73="","",IFERROR(IF($P73&gt;0,$M73/$P73,""),""))</f>
        <v/>
      </c>
      <c r="V73" s="15">
        <f>IF($A73="","",IF(OR($D73="",$E73="",$F73="",$H73="",$I73="",$J73="",$K73="",$L73="",$M73=""),"Review: missing input",IF(AND($F73&lt;&gt;"",$F73&gt;Assumptions!$B$4),"Review: future start",IF(AND($F73&lt;&gt;"",$G73&lt;&gt;"",$G73&lt;$F73),"Review: date order",IF(AND($G73&lt;&gt;"",$G73&gt;Assumptions!$B$4),"Review: future end",IF(AND($H73="Closed",$G73=""),"Review: closed date",IF(AND($H73&lt;&gt;"Closed",$G73&lt;&gt;""),"Review: status/date",IF(OR($O73="",$O73&lt;=0),"Review: retention",IF(AND($T73&lt;&gt;"",$O73&lt;$T73),"Review: retention",IF(AND($P73&lt;&gt;"",$P73&lt;=0),"Review: contribution",IF(AND($Q73&lt;&gt;"",$Q73&lt;Assumptions!$B$5),"Review: low margin",IF(AND($U73&lt;&gt;"",$U73&gt;Assumptions!$B$6),"Review: payback","OK"))))))))))))</f>
        <v/>
      </c>
    </row>
    <row r="74">
      <c r="A74" s="21" t="n"/>
      <c r="B74" s="21" t="n"/>
      <c r="C74" s="21" t="n"/>
      <c r="D74" s="21" t="n"/>
      <c r="E74" s="21" t="n"/>
      <c r="F74" s="22" t="n"/>
      <c r="G74" s="22" t="n"/>
      <c r="H74" s="21" t="n"/>
      <c r="I74" s="23" t="n"/>
      <c r="J74" s="24" t="n"/>
      <c r="K74" s="23" t="n"/>
      <c r="L74" s="23" t="n"/>
      <c r="M74" s="23" t="n"/>
      <c r="N74" s="25" t="n"/>
      <c r="O74" s="13">
        <f>IF($A74="","",IF($N74&lt;&gt;"",$N74,IFERROR(VLOOKUP($D74,Assumptions!$F$4:$G$8,2,FALSE),"")))</f>
        <v/>
      </c>
      <c r="P74" s="14">
        <f>IF($A74="","",IF(OR($I74="",$J74="",$K74="",$L74=""),"",IFERROR($I74-($J74*$K74)-$L74,"")))</f>
        <v/>
      </c>
      <c r="Q74" s="26">
        <f>IF($A74="","",IFERROR($P74/$I74,""))</f>
        <v/>
      </c>
      <c r="R74" s="14">
        <f>IF($A74="","",IF(OR($I74="",$O74=""),"",IFERROR($I74*$O74,"")))</f>
        <v/>
      </c>
      <c r="S74" s="14">
        <f>IF($A74="","",IF(OR($P74="",$O74="",$M74=""),"",IFERROR(($P74*$O74)-$M74,"")))</f>
        <v/>
      </c>
      <c r="T74" s="13">
        <f>IF($A74="","",IF($F74="","",IFERROR(MAX(0,DATEDIF($F74,IF(AND($H74="Closed",$G74&lt;&gt;""),$G74,Assumptions!$B$4),"m")),"")))</f>
        <v/>
      </c>
      <c r="U74" s="27">
        <f>IF($A74="","",IFERROR(IF($P74&gt;0,$M74/$P74,""),""))</f>
        <v/>
      </c>
      <c r="V74" s="12">
        <f>IF($A74="","",IF(OR($D74="",$E74="",$F74="",$H74="",$I74="",$J74="",$K74="",$L74="",$M74=""),"Review: missing input",IF(AND($F74&lt;&gt;"",$F74&gt;Assumptions!$B$4),"Review: future start",IF(AND($F74&lt;&gt;"",$G74&lt;&gt;"",$G74&lt;$F74),"Review: date order",IF(AND($G74&lt;&gt;"",$G74&gt;Assumptions!$B$4),"Review: future end",IF(AND($H74="Closed",$G74=""),"Review: closed date",IF(AND($H74&lt;&gt;"Closed",$G74&lt;&gt;""),"Review: status/date",IF(OR($O74="",$O74&lt;=0),"Review: retention",IF(AND($T74&lt;&gt;"",$O74&lt;$T74),"Review: retention",IF(AND($P74&lt;&gt;"",$P74&lt;=0),"Review: contribution",IF(AND($Q74&lt;&gt;"",$Q74&lt;Assumptions!$B$5),"Review: low margin",IF(AND($U74&lt;&gt;"",$U74&gt;Assumptions!$B$6),"Review: payback","OK"))))))))))))</f>
        <v/>
      </c>
    </row>
    <row r="75">
      <c r="A75" s="21" t="n"/>
      <c r="B75" s="21" t="n"/>
      <c r="C75" s="21" t="n"/>
      <c r="D75" s="21" t="n"/>
      <c r="E75" s="21" t="n"/>
      <c r="F75" s="22" t="n"/>
      <c r="G75" s="22" t="n"/>
      <c r="H75" s="21" t="n"/>
      <c r="I75" s="23" t="n"/>
      <c r="J75" s="24" t="n"/>
      <c r="K75" s="23" t="n"/>
      <c r="L75" s="23" t="n"/>
      <c r="M75" s="23" t="n"/>
      <c r="N75" s="25" t="n"/>
      <c r="O75" s="16">
        <f>IF($A75="","",IF($N75&lt;&gt;"",$N75,IFERROR(VLOOKUP($D75,Assumptions!$F$4:$G$8,2,FALSE),"")))</f>
        <v/>
      </c>
      <c r="P75" s="17">
        <f>IF($A75="","",IF(OR($I75="",$J75="",$K75="",$L75=""),"",IFERROR($I75-($J75*$K75)-$L75,"")))</f>
        <v/>
      </c>
      <c r="Q75" s="28">
        <f>IF($A75="","",IFERROR($P75/$I75,""))</f>
        <v/>
      </c>
      <c r="R75" s="17">
        <f>IF($A75="","",IF(OR($I75="",$O75=""),"",IFERROR($I75*$O75,"")))</f>
        <v/>
      </c>
      <c r="S75" s="17">
        <f>IF($A75="","",IF(OR($P75="",$O75="",$M75=""),"",IFERROR(($P75*$O75)-$M75,"")))</f>
        <v/>
      </c>
      <c r="T75" s="16">
        <f>IF($A75="","",IF($F75="","",IFERROR(MAX(0,DATEDIF($F75,IF(AND($H75="Closed",$G75&lt;&gt;""),$G75,Assumptions!$B$4),"m")),"")))</f>
        <v/>
      </c>
      <c r="U75" s="29">
        <f>IF($A75="","",IFERROR(IF($P75&gt;0,$M75/$P75,""),""))</f>
        <v/>
      </c>
      <c r="V75" s="15">
        <f>IF($A75="","",IF(OR($D75="",$E75="",$F75="",$H75="",$I75="",$J75="",$K75="",$L75="",$M75=""),"Review: missing input",IF(AND($F75&lt;&gt;"",$F75&gt;Assumptions!$B$4),"Review: future start",IF(AND($F75&lt;&gt;"",$G75&lt;&gt;"",$G75&lt;$F75),"Review: date order",IF(AND($G75&lt;&gt;"",$G75&gt;Assumptions!$B$4),"Review: future end",IF(AND($H75="Closed",$G75=""),"Review: closed date",IF(AND($H75&lt;&gt;"Closed",$G75&lt;&gt;""),"Review: status/date",IF(OR($O75="",$O75&lt;=0),"Review: retention",IF(AND($T75&lt;&gt;"",$O75&lt;$T75),"Review: retention",IF(AND($P75&lt;&gt;"",$P75&lt;=0),"Review: contribution",IF(AND($Q75&lt;&gt;"",$Q75&lt;Assumptions!$B$5),"Review: low margin",IF(AND($U75&lt;&gt;"",$U75&gt;Assumptions!$B$6),"Review: payback","OK"))))))))))))</f>
        <v/>
      </c>
    </row>
    <row r="76">
      <c r="A76" s="21" t="n"/>
      <c r="B76" s="21" t="n"/>
      <c r="C76" s="21" t="n"/>
      <c r="D76" s="21" t="n"/>
      <c r="E76" s="21" t="n"/>
      <c r="F76" s="22" t="n"/>
      <c r="G76" s="22" t="n"/>
      <c r="H76" s="21" t="n"/>
      <c r="I76" s="23" t="n"/>
      <c r="J76" s="24" t="n"/>
      <c r="K76" s="23" t="n"/>
      <c r="L76" s="23" t="n"/>
      <c r="M76" s="23" t="n"/>
      <c r="N76" s="25" t="n"/>
      <c r="O76" s="13">
        <f>IF($A76="","",IF($N76&lt;&gt;"",$N76,IFERROR(VLOOKUP($D76,Assumptions!$F$4:$G$8,2,FALSE),"")))</f>
        <v/>
      </c>
      <c r="P76" s="14">
        <f>IF($A76="","",IF(OR($I76="",$J76="",$K76="",$L76=""),"",IFERROR($I76-($J76*$K76)-$L76,"")))</f>
        <v/>
      </c>
      <c r="Q76" s="26">
        <f>IF($A76="","",IFERROR($P76/$I76,""))</f>
        <v/>
      </c>
      <c r="R76" s="14">
        <f>IF($A76="","",IF(OR($I76="",$O76=""),"",IFERROR($I76*$O76,"")))</f>
        <v/>
      </c>
      <c r="S76" s="14">
        <f>IF($A76="","",IF(OR($P76="",$O76="",$M76=""),"",IFERROR(($P76*$O76)-$M76,"")))</f>
        <v/>
      </c>
      <c r="T76" s="13">
        <f>IF($A76="","",IF($F76="","",IFERROR(MAX(0,DATEDIF($F76,IF(AND($H76="Closed",$G76&lt;&gt;""),$G76,Assumptions!$B$4),"m")),"")))</f>
        <v/>
      </c>
      <c r="U76" s="27">
        <f>IF($A76="","",IFERROR(IF($P76&gt;0,$M76/$P76,""),""))</f>
        <v/>
      </c>
      <c r="V76" s="12">
        <f>IF($A76="","",IF(OR($D76="",$E76="",$F76="",$H76="",$I76="",$J76="",$K76="",$L76="",$M76=""),"Review: missing input",IF(AND($F76&lt;&gt;"",$F76&gt;Assumptions!$B$4),"Review: future start",IF(AND($F76&lt;&gt;"",$G76&lt;&gt;"",$G76&lt;$F76),"Review: date order",IF(AND($G76&lt;&gt;"",$G76&gt;Assumptions!$B$4),"Review: future end",IF(AND($H76="Closed",$G76=""),"Review: closed date",IF(AND($H76&lt;&gt;"Closed",$G76&lt;&gt;""),"Review: status/date",IF(OR($O76="",$O76&lt;=0),"Review: retention",IF(AND($T76&lt;&gt;"",$O76&lt;$T76),"Review: retention",IF(AND($P76&lt;&gt;"",$P76&lt;=0),"Review: contribution",IF(AND($Q76&lt;&gt;"",$Q76&lt;Assumptions!$B$5),"Review: low margin",IF(AND($U76&lt;&gt;"",$U76&gt;Assumptions!$B$6),"Review: payback","OK"))))))))))))</f>
        <v/>
      </c>
    </row>
    <row r="77">
      <c r="A77" s="21" t="n"/>
      <c r="B77" s="21" t="n"/>
      <c r="C77" s="21" t="n"/>
      <c r="D77" s="21" t="n"/>
      <c r="E77" s="21" t="n"/>
      <c r="F77" s="22" t="n"/>
      <c r="G77" s="22" t="n"/>
      <c r="H77" s="21" t="n"/>
      <c r="I77" s="23" t="n"/>
      <c r="J77" s="24" t="n"/>
      <c r="K77" s="23" t="n"/>
      <c r="L77" s="23" t="n"/>
      <c r="M77" s="23" t="n"/>
      <c r="N77" s="25" t="n"/>
      <c r="O77" s="16">
        <f>IF($A77="","",IF($N77&lt;&gt;"",$N77,IFERROR(VLOOKUP($D77,Assumptions!$F$4:$G$8,2,FALSE),"")))</f>
        <v/>
      </c>
      <c r="P77" s="17">
        <f>IF($A77="","",IF(OR($I77="",$J77="",$K77="",$L77=""),"",IFERROR($I77-($J77*$K77)-$L77,"")))</f>
        <v/>
      </c>
      <c r="Q77" s="28">
        <f>IF($A77="","",IFERROR($P77/$I77,""))</f>
        <v/>
      </c>
      <c r="R77" s="17">
        <f>IF($A77="","",IF(OR($I77="",$O77=""),"",IFERROR($I77*$O77,"")))</f>
        <v/>
      </c>
      <c r="S77" s="17">
        <f>IF($A77="","",IF(OR($P77="",$O77="",$M77=""),"",IFERROR(($P77*$O77)-$M77,"")))</f>
        <v/>
      </c>
      <c r="T77" s="16">
        <f>IF($A77="","",IF($F77="","",IFERROR(MAX(0,DATEDIF($F77,IF(AND($H77="Closed",$G77&lt;&gt;""),$G77,Assumptions!$B$4),"m")),"")))</f>
        <v/>
      </c>
      <c r="U77" s="29">
        <f>IF($A77="","",IFERROR(IF($P77&gt;0,$M77/$P77,""),""))</f>
        <v/>
      </c>
      <c r="V77" s="15">
        <f>IF($A77="","",IF(OR($D77="",$E77="",$F77="",$H77="",$I77="",$J77="",$K77="",$L77="",$M77=""),"Review: missing input",IF(AND($F77&lt;&gt;"",$F77&gt;Assumptions!$B$4),"Review: future start",IF(AND($F77&lt;&gt;"",$G77&lt;&gt;"",$G77&lt;$F77),"Review: date order",IF(AND($G77&lt;&gt;"",$G77&gt;Assumptions!$B$4),"Review: future end",IF(AND($H77="Closed",$G77=""),"Review: closed date",IF(AND($H77&lt;&gt;"Closed",$G77&lt;&gt;""),"Review: status/date",IF(OR($O77="",$O77&lt;=0),"Review: retention",IF(AND($T77&lt;&gt;"",$O77&lt;$T77),"Review: retention",IF(AND($P77&lt;&gt;"",$P77&lt;=0),"Review: contribution",IF(AND($Q77&lt;&gt;"",$Q77&lt;Assumptions!$B$5),"Review: low margin",IF(AND($U77&lt;&gt;"",$U77&gt;Assumptions!$B$6),"Review: payback","OK"))))))))))))</f>
        <v/>
      </c>
    </row>
    <row r="78">
      <c r="A78" s="21" t="n"/>
      <c r="B78" s="21" t="n"/>
      <c r="C78" s="21" t="n"/>
      <c r="D78" s="21" t="n"/>
      <c r="E78" s="21" t="n"/>
      <c r="F78" s="22" t="n"/>
      <c r="G78" s="22" t="n"/>
      <c r="H78" s="21" t="n"/>
      <c r="I78" s="23" t="n"/>
      <c r="J78" s="24" t="n"/>
      <c r="K78" s="23" t="n"/>
      <c r="L78" s="23" t="n"/>
      <c r="M78" s="23" t="n"/>
      <c r="N78" s="25" t="n"/>
      <c r="O78" s="13">
        <f>IF($A78="","",IF($N78&lt;&gt;"",$N78,IFERROR(VLOOKUP($D78,Assumptions!$F$4:$G$8,2,FALSE),"")))</f>
        <v/>
      </c>
      <c r="P78" s="14">
        <f>IF($A78="","",IF(OR($I78="",$J78="",$K78="",$L78=""),"",IFERROR($I78-($J78*$K78)-$L78,"")))</f>
        <v/>
      </c>
      <c r="Q78" s="26">
        <f>IF($A78="","",IFERROR($P78/$I78,""))</f>
        <v/>
      </c>
      <c r="R78" s="14">
        <f>IF($A78="","",IF(OR($I78="",$O78=""),"",IFERROR($I78*$O78,"")))</f>
        <v/>
      </c>
      <c r="S78" s="14">
        <f>IF($A78="","",IF(OR($P78="",$O78="",$M78=""),"",IFERROR(($P78*$O78)-$M78,"")))</f>
        <v/>
      </c>
      <c r="T78" s="13">
        <f>IF($A78="","",IF($F78="","",IFERROR(MAX(0,DATEDIF($F78,IF(AND($H78="Closed",$G78&lt;&gt;""),$G78,Assumptions!$B$4),"m")),"")))</f>
        <v/>
      </c>
      <c r="U78" s="27">
        <f>IF($A78="","",IFERROR(IF($P78&gt;0,$M78/$P78,""),""))</f>
        <v/>
      </c>
      <c r="V78" s="12">
        <f>IF($A78="","",IF(OR($D78="",$E78="",$F78="",$H78="",$I78="",$J78="",$K78="",$L78="",$M78=""),"Review: missing input",IF(AND($F78&lt;&gt;"",$F78&gt;Assumptions!$B$4),"Review: future start",IF(AND($F78&lt;&gt;"",$G78&lt;&gt;"",$G78&lt;$F78),"Review: date order",IF(AND($G78&lt;&gt;"",$G78&gt;Assumptions!$B$4),"Review: future end",IF(AND($H78="Closed",$G78=""),"Review: closed date",IF(AND($H78&lt;&gt;"Closed",$G78&lt;&gt;""),"Review: status/date",IF(OR($O78="",$O78&lt;=0),"Review: retention",IF(AND($T78&lt;&gt;"",$O78&lt;$T78),"Review: retention",IF(AND($P78&lt;&gt;"",$P78&lt;=0),"Review: contribution",IF(AND($Q78&lt;&gt;"",$Q78&lt;Assumptions!$B$5),"Review: low margin",IF(AND($U78&lt;&gt;"",$U78&gt;Assumptions!$B$6),"Review: payback","OK"))))))))))))</f>
        <v/>
      </c>
    </row>
    <row r="79">
      <c r="A79" s="21" t="n"/>
      <c r="B79" s="21" t="n"/>
      <c r="C79" s="21" t="n"/>
      <c r="D79" s="21" t="n"/>
      <c r="E79" s="21" t="n"/>
      <c r="F79" s="22" t="n"/>
      <c r="G79" s="22" t="n"/>
      <c r="H79" s="21" t="n"/>
      <c r="I79" s="23" t="n"/>
      <c r="J79" s="24" t="n"/>
      <c r="K79" s="23" t="n"/>
      <c r="L79" s="23" t="n"/>
      <c r="M79" s="23" t="n"/>
      <c r="N79" s="25" t="n"/>
      <c r="O79" s="16">
        <f>IF($A79="","",IF($N79&lt;&gt;"",$N79,IFERROR(VLOOKUP($D79,Assumptions!$F$4:$G$8,2,FALSE),"")))</f>
        <v/>
      </c>
      <c r="P79" s="17">
        <f>IF($A79="","",IF(OR($I79="",$J79="",$K79="",$L79=""),"",IFERROR($I79-($J79*$K79)-$L79,"")))</f>
        <v/>
      </c>
      <c r="Q79" s="28">
        <f>IF($A79="","",IFERROR($P79/$I79,""))</f>
        <v/>
      </c>
      <c r="R79" s="17">
        <f>IF($A79="","",IF(OR($I79="",$O79=""),"",IFERROR($I79*$O79,"")))</f>
        <v/>
      </c>
      <c r="S79" s="17">
        <f>IF($A79="","",IF(OR($P79="",$O79="",$M79=""),"",IFERROR(($P79*$O79)-$M79,"")))</f>
        <v/>
      </c>
      <c r="T79" s="16">
        <f>IF($A79="","",IF($F79="","",IFERROR(MAX(0,DATEDIF($F79,IF(AND($H79="Closed",$G79&lt;&gt;""),$G79,Assumptions!$B$4),"m")),"")))</f>
        <v/>
      </c>
      <c r="U79" s="29">
        <f>IF($A79="","",IFERROR(IF($P79&gt;0,$M79/$P79,""),""))</f>
        <v/>
      </c>
      <c r="V79" s="15">
        <f>IF($A79="","",IF(OR($D79="",$E79="",$F79="",$H79="",$I79="",$J79="",$K79="",$L79="",$M79=""),"Review: missing input",IF(AND($F79&lt;&gt;"",$F79&gt;Assumptions!$B$4),"Review: future start",IF(AND($F79&lt;&gt;"",$G79&lt;&gt;"",$G79&lt;$F79),"Review: date order",IF(AND($G79&lt;&gt;"",$G79&gt;Assumptions!$B$4),"Review: future end",IF(AND($H79="Closed",$G79=""),"Review: closed date",IF(AND($H79&lt;&gt;"Closed",$G79&lt;&gt;""),"Review: status/date",IF(OR($O79="",$O79&lt;=0),"Review: retention",IF(AND($T79&lt;&gt;"",$O79&lt;$T79),"Review: retention",IF(AND($P79&lt;&gt;"",$P79&lt;=0),"Review: contribution",IF(AND($Q79&lt;&gt;"",$Q79&lt;Assumptions!$B$5),"Review: low margin",IF(AND($U79&lt;&gt;"",$U79&gt;Assumptions!$B$6),"Review: payback","OK"))))))))))))</f>
        <v/>
      </c>
    </row>
    <row r="80">
      <c r="A80" s="21" t="n"/>
      <c r="B80" s="21" t="n"/>
      <c r="C80" s="21" t="n"/>
      <c r="D80" s="21" t="n"/>
      <c r="E80" s="21" t="n"/>
      <c r="F80" s="22" t="n"/>
      <c r="G80" s="22" t="n"/>
      <c r="H80" s="21" t="n"/>
      <c r="I80" s="23" t="n"/>
      <c r="J80" s="24" t="n"/>
      <c r="K80" s="23" t="n"/>
      <c r="L80" s="23" t="n"/>
      <c r="M80" s="23" t="n"/>
      <c r="N80" s="25" t="n"/>
      <c r="O80" s="13">
        <f>IF($A80="","",IF($N80&lt;&gt;"",$N80,IFERROR(VLOOKUP($D80,Assumptions!$F$4:$G$8,2,FALSE),"")))</f>
        <v/>
      </c>
      <c r="P80" s="14">
        <f>IF($A80="","",IF(OR($I80="",$J80="",$K80="",$L80=""),"",IFERROR($I80-($J80*$K80)-$L80,"")))</f>
        <v/>
      </c>
      <c r="Q80" s="26">
        <f>IF($A80="","",IFERROR($P80/$I80,""))</f>
        <v/>
      </c>
      <c r="R80" s="14">
        <f>IF($A80="","",IF(OR($I80="",$O80=""),"",IFERROR($I80*$O80,"")))</f>
        <v/>
      </c>
      <c r="S80" s="14">
        <f>IF($A80="","",IF(OR($P80="",$O80="",$M80=""),"",IFERROR(($P80*$O80)-$M80,"")))</f>
        <v/>
      </c>
      <c r="T80" s="13">
        <f>IF($A80="","",IF($F80="","",IFERROR(MAX(0,DATEDIF($F80,IF(AND($H80="Closed",$G80&lt;&gt;""),$G80,Assumptions!$B$4),"m")),"")))</f>
        <v/>
      </c>
      <c r="U80" s="27">
        <f>IF($A80="","",IFERROR(IF($P80&gt;0,$M80/$P80,""),""))</f>
        <v/>
      </c>
      <c r="V80" s="12">
        <f>IF($A80="","",IF(OR($D80="",$E80="",$F80="",$H80="",$I80="",$J80="",$K80="",$L80="",$M80=""),"Review: missing input",IF(AND($F80&lt;&gt;"",$F80&gt;Assumptions!$B$4),"Review: future start",IF(AND($F80&lt;&gt;"",$G80&lt;&gt;"",$G80&lt;$F80),"Review: date order",IF(AND($G80&lt;&gt;"",$G80&gt;Assumptions!$B$4),"Review: future end",IF(AND($H80="Closed",$G80=""),"Review: closed date",IF(AND($H80&lt;&gt;"Closed",$G80&lt;&gt;""),"Review: status/date",IF(OR($O80="",$O80&lt;=0),"Review: retention",IF(AND($T80&lt;&gt;"",$O80&lt;$T80),"Review: retention",IF(AND($P80&lt;&gt;"",$P80&lt;=0),"Review: contribution",IF(AND($Q80&lt;&gt;"",$Q80&lt;Assumptions!$B$5),"Review: low margin",IF(AND($U80&lt;&gt;"",$U80&gt;Assumptions!$B$6),"Review: payback","OK"))))))))))))</f>
        <v/>
      </c>
    </row>
    <row r="81">
      <c r="A81" s="21" t="n"/>
      <c r="B81" s="21" t="n"/>
      <c r="C81" s="21" t="n"/>
      <c r="D81" s="21" t="n"/>
      <c r="E81" s="21" t="n"/>
      <c r="F81" s="22" t="n"/>
      <c r="G81" s="22" t="n"/>
      <c r="H81" s="21" t="n"/>
      <c r="I81" s="23" t="n"/>
      <c r="J81" s="24" t="n"/>
      <c r="K81" s="23" t="n"/>
      <c r="L81" s="23" t="n"/>
      <c r="M81" s="23" t="n"/>
      <c r="N81" s="25" t="n"/>
      <c r="O81" s="16">
        <f>IF($A81="","",IF($N81&lt;&gt;"",$N81,IFERROR(VLOOKUP($D81,Assumptions!$F$4:$G$8,2,FALSE),"")))</f>
        <v/>
      </c>
      <c r="P81" s="17">
        <f>IF($A81="","",IF(OR($I81="",$J81="",$K81="",$L81=""),"",IFERROR($I81-($J81*$K81)-$L81,"")))</f>
        <v/>
      </c>
      <c r="Q81" s="28">
        <f>IF($A81="","",IFERROR($P81/$I81,""))</f>
        <v/>
      </c>
      <c r="R81" s="17">
        <f>IF($A81="","",IF(OR($I81="",$O81=""),"",IFERROR($I81*$O81,"")))</f>
        <v/>
      </c>
      <c r="S81" s="17">
        <f>IF($A81="","",IF(OR($P81="",$O81="",$M81=""),"",IFERROR(($P81*$O81)-$M81,"")))</f>
        <v/>
      </c>
      <c r="T81" s="16">
        <f>IF($A81="","",IF($F81="","",IFERROR(MAX(0,DATEDIF($F81,IF(AND($H81="Closed",$G81&lt;&gt;""),$G81,Assumptions!$B$4),"m")),"")))</f>
        <v/>
      </c>
      <c r="U81" s="29">
        <f>IF($A81="","",IFERROR(IF($P81&gt;0,$M81/$P81,""),""))</f>
        <v/>
      </c>
      <c r="V81" s="15">
        <f>IF($A81="","",IF(OR($D81="",$E81="",$F81="",$H81="",$I81="",$J81="",$K81="",$L81="",$M81=""),"Review: missing input",IF(AND($F81&lt;&gt;"",$F81&gt;Assumptions!$B$4),"Review: future start",IF(AND($F81&lt;&gt;"",$G81&lt;&gt;"",$G81&lt;$F81),"Review: date order",IF(AND($G81&lt;&gt;"",$G81&gt;Assumptions!$B$4),"Review: future end",IF(AND($H81="Closed",$G81=""),"Review: closed date",IF(AND($H81&lt;&gt;"Closed",$G81&lt;&gt;""),"Review: status/date",IF(OR($O81="",$O81&lt;=0),"Review: retention",IF(AND($T81&lt;&gt;"",$O81&lt;$T81),"Review: retention",IF(AND($P81&lt;&gt;"",$P81&lt;=0),"Review: contribution",IF(AND($Q81&lt;&gt;"",$Q81&lt;Assumptions!$B$5),"Review: low margin",IF(AND($U81&lt;&gt;"",$U81&gt;Assumptions!$B$6),"Review: payback","OK"))))))))))))</f>
        <v/>
      </c>
    </row>
    <row r="82">
      <c r="A82" s="21" t="n"/>
      <c r="B82" s="21" t="n"/>
      <c r="C82" s="21" t="n"/>
      <c r="D82" s="21" t="n"/>
      <c r="E82" s="21" t="n"/>
      <c r="F82" s="22" t="n"/>
      <c r="G82" s="22" t="n"/>
      <c r="H82" s="21" t="n"/>
      <c r="I82" s="23" t="n"/>
      <c r="J82" s="24" t="n"/>
      <c r="K82" s="23" t="n"/>
      <c r="L82" s="23" t="n"/>
      <c r="M82" s="23" t="n"/>
      <c r="N82" s="25" t="n"/>
      <c r="O82" s="13">
        <f>IF($A82="","",IF($N82&lt;&gt;"",$N82,IFERROR(VLOOKUP($D82,Assumptions!$F$4:$G$8,2,FALSE),"")))</f>
        <v/>
      </c>
      <c r="P82" s="14">
        <f>IF($A82="","",IF(OR($I82="",$J82="",$K82="",$L82=""),"",IFERROR($I82-($J82*$K82)-$L82,"")))</f>
        <v/>
      </c>
      <c r="Q82" s="26">
        <f>IF($A82="","",IFERROR($P82/$I82,""))</f>
        <v/>
      </c>
      <c r="R82" s="14">
        <f>IF($A82="","",IF(OR($I82="",$O82=""),"",IFERROR($I82*$O82,"")))</f>
        <v/>
      </c>
      <c r="S82" s="14">
        <f>IF($A82="","",IF(OR($P82="",$O82="",$M82=""),"",IFERROR(($P82*$O82)-$M82,"")))</f>
        <v/>
      </c>
      <c r="T82" s="13">
        <f>IF($A82="","",IF($F82="","",IFERROR(MAX(0,DATEDIF($F82,IF(AND($H82="Closed",$G82&lt;&gt;""),$G82,Assumptions!$B$4),"m")),"")))</f>
        <v/>
      </c>
      <c r="U82" s="27">
        <f>IF($A82="","",IFERROR(IF($P82&gt;0,$M82/$P82,""),""))</f>
        <v/>
      </c>
      <c r="V82" s="12">
        <f>IF($A82="","",IF(OR($D82="",$E82="",$F82="",$H82="",$I82="",$J82="",$K82="",$L82="",$M82=""),"Review: missing input",IF(AND($F82&lt;&gt;"",$F82&gt;Assumptions!$B$4),"Review: future start",IF(AND($F82&lt;&gt;"",$G82&lt;&gt;"",$G82&lt;$F82),"Review: date order",IF(AND($G82&lt;&gt;"",$G82&gt;Assumptions!$B$4),"Review: future end",IF(AND($H82="Closed",$G82=""),"Review: closed date",IF(AND($H82&lt;&gt;"Closed",$G82&lt;&gt;""),"Review: status/date",IF(OR($O82="",$O82&lt;=0),"Review: retention",IF(AND($T82&lt;&gt;"",$O82&lt;$T82),"Review: retention",IF(AND($P82&lt;&gt;"",$P82&lt;=0),"Review: contribution",IF(AND($Q82&lt;&gt;"",$Q82&lt;Assumptions!$B$5),"Review: low margin",IF(AND($U82&lt;&gt;"",$U82&gt;Assumptions!$B$6),"Review: payback","OK"))))))))))))</f>
        <v/>
      </c>
    </row>
    <row r="83">
      <c r="A83" s="21" t="n"/>
      <c r="B83" s="21" t="n"/>
      <c r="C83" s="21" t="n"/>
      <c r="D83" s="21" t="n"/>
      <c r="E83" s="21" t="n"/>
      <c r="F83" s="22" t="n"/>
      <c r="G83" s="22" t="n"/>
      <c r="H83" s="21" t="n"/>
      <c r="I83" s="23" t="n"/>
      <c r="J83" s="24" t="n"/>
      <c r="K83" s="23" t="n"/>
      <c r="L83" s="23" t="n"/>
      <c r="M83" s="23" t="n"/>
      <c r="N83" s="25" t="n"/>
      <c r="O83" s="16">
        <f>IF($A83="","",IF($N83&lt;&gt;"",$N83,IFERROR(VLOOKUP($D83,Assumptions!$F$4:$G$8,2,FALSE),"")))</f>
        <v/>
      </c>
      <c r="P83" s="17">
        <f>IF($A83="","",IF(OR($I83="",$J83="",$K83="",$L83=""),"",IFERROR($I83-($J83*$K83)-$L83,"")))</f>
        <v/>
      </c>
      <c r="Q83" s="28">
        <f>IF($A83="","",IFERROR($P83/$I83,""))</f>
        <v/>
      </c>
      <c r="R83" s="17">
        <f>IF($A83="","",IF(OR($I83="",$O83=""),"",IFERROR($I83*$O83,"")))</f>
        <v/>
      </c>
      <c r="S83" s="17">
        <f>IF($A83="","",IF(OR($P83="",$O83="",$M83=""),"",IFERROR(($P83*$O83)-$M83,"")))</f>
        <v/>
      </c>
      <c r="T83" s="16">
        <f>IF($A83="","",IF($F83="","",IFERROR(MAX(0,DATEDIF($F83,IF(AND($H83="Closed",$G83&lt;&gt;""),$G83,Assumptions!$B$4),"m")),"")))</f>
        <v/>
      </c>
      <c r="U83" s="29">
        <f>IF($A83="","",IFERROR(IF($P83&gt;0,$M83/$P83,""),""))</f>
        <v/>
      </c>
      <c r="V83" s="15">
        <f>IF($A83="","",IF(OR($D83="",$E83="",$F83="",$H83="",$I83="",$J83="",$K83="",$L83="",$M83=""),"Review: missing input",IF(AND($F83&lt;&gt;"",$F83&gt;Assumptions!$B$4),"Review: future start",IF(AND($F83&lt;&gt;"",$G83&lt;&gt;"",$G83&lt;$F83),"Review: date order",IF(AND($G83&lt;&gt;"",$G83&gt;Assumptions!$B$4),"Review: future end",IF(AND($H83="Closed",$G83=""),"Review: closed date",IF(AND($H83&lt;&gt;"Closed",$G83&lt;&gt;""),"Review: status/date",IF(OR($O83="",$O83&lt;=0),"Review: retention",IF(AND($T83&lt;&gt;"",$O83&lt;$T83),"Review: retention",IF(AND($P83&lt;&gt;"",$P83&lt;=0),"Review: contribution",IF(AND($Q83&lt;&gt;"",$Q83&lt;Assumptions!$B$5),"Review: low margin",IF(AND($U83&lt;&gt;"",$U83&gt;Assumptions!$B$6),"Review: payback","OK"))))))))))))</f>
        <v/>
      </c>
    </row>
    <row r="84">
      <c r="A84" s="21" t="n"/>
      <c r="B84" s="21" t="n"/>
      <c r="C84" s="21" t="n"/>
      <c r="D84" s="21" t="n"/>
      <c r="E84" s="21" t="n"/>
      <c r="F84" s="22" t="n"/>
      <c r="G84" s="22" t="n"/>
      <c r="H84" s="21" t="n"/>
      <c r="I84" s="23" t="n"/>
      <c r="J84" s="24" t="n"/>
      <c r="K84" s="23" t="n"/>
      <c r="L84" s="23" t="n"/>
      <c r="M84" s="23" t="n"/>
      <c r="N84" s="25" t="n"/>
      <c r="O84" s="13">
        <f>IF($A84="","",IF($N84&lt;&gt;"",$N84,IFERROR(VLOOKUP($D84,Assumptions!$F$4:$G$8,2,FALSE),"")))</f>
        <v/>
      </c>
      <c r="P84" s="14">
        <f>IF($A84="","",IF(OR($I84="",$J84="",$K84="",$L84=""),"",IFERROR($I84-($J84*$K84)-$L84,"")))</f>
        <v/>
      </c>
      <c r="Q84" s="26">
        <f>IF($A84="","",IFERROR($P84/$I84,""))</f>
        <v/>
      </c>
      <c r="R84" s="14">
        <f>IF($A84="","",IF(OR($I84="",$O84=""),"",IFERROR($I84*$O84,"")))</f>
        <v/>
      </c>
      <c r="S84" s="14">
        <f>IF($A84="","",IF(OR($P84="",$O84="",$M84=""),"",IFERROR(($P84*$O84)-$M84,"")))</f>
        <v/>
      </c>
      <c r="T84" s="13">
        <f>IF($A84="","",IF($F84="","",IFERROR(MAX(0,DATEDIF($F84,IF(AND($H84="Closed",$G84&lt;&gt;""),$G84,Assumptions!$B$4),"m")),"")))</f>
        <v/>
      </c>
      <c r="U84" s="27">
        <f>IF($A84="","",IFERROR(IF($P84&gt;0,$M84/$P84,""),""))</f>
        <v/>
      </c>
      <c r="V84" s="12">
        <f>IF($A84="","",IF(OR($D84="",$E84="",$F84="",$H84="",$I84="",$J84="",$K84="",$L84="",$M84=""),"Review: missing input",IF(AND($F84&lt;&gt;"",$F84&gt;Assumptions!$B$4),"Review: future start",IF(AND($F84&lt;&gt;"",$G84&lt;&gt;"",$G84&lt;$F84),"Review: date order",IF(AND($G84&lt;&gt;"",$G84&gt;Assumptions!$B$4),"Review: future end",IF(AND($H84="Closed",$G84=""),"Review: closed date",IF(AND($H84&lt;&gt;"Closed",$G84&lt;&gt;""),"Review: status/date",IF(OR($O84="",$O84&lt;=0),"Review: retention",IF(AND($T84&lt;&gt;"",$O84&lt;$T84),"Review: retention",IF(AND($P84&lt;&gt;"",$P84&lt;=0),"Review: contribution",IF(AND($Q84&lt;&gt;"",$Q84&lt;Assumptions!$B$5),"Review: low margin",IF(AND($U84&lt;&gt;"",$U84&gt;Assumptions!$B$6),"Review: payback","OK"))))))))))))</f>
        <v/>
      </c>
    </row>
    <row r="85">
      <c r="A85" s="21" t="n"/>
      <c r="B85" s="21" t="n"/>
      <c r="C85" s="21" t="n"/>
      <c r="D85" s="21" t="n"/>
      <c r="E85" s="21" t="n"/>
      <c r="F85" s="22" t="n"/>
      <c r="G85" s="22" t="n"/>
      <c r="H85" s="21" t="n"/>
      <c r="I85" s="23" t="n"/>
      <c r="J85" s="24" t="n"/>
      <c r="K85" s="23" t="n"/>
      <c r="L85" s="23" t="n"/>
      <c r="M85" s="23" t="n"/>
      <c r="N85" s="25" t="n"/>
      <c r="O85" s="16">
        <f>IF($A85="","",IF($N85&lt;&gt;"",$N85,IFERROR(VLOOKUP($D85,Assumptions!$F$4:$G$8,2,FALSE),"")))</f>
        <v/>
      </c>
      <c r="P85" s="17">
        <f>IF($A85="","",IF(OR($I85="",$J85="",$K85="",$L85=""),"",IFERROR($I85-($J85*$K85)-$L85,"")))</f>
        <v/>
      </c>
      <c r="Q85" s="28">
        <f>IF($A85="","",IFERROR($P85/$I85,""))</f>
        <v/>
      </c>
      <c r="R85" s="17">
        <f>IF($A85="","",IF(OR($I85="",$O85=""),"",IFERROR($I85*$O85,"")))</f>
        <v/>
      </c>
      <c r="S85" s="17">
        <f>IF($A85="","",IF(OR($P85="",$O85="",$M85=""),"",IFERROR(($P85*$O85)-$M85,"")))</f>
        <v/>
      </c>
      <c r="T85" s="16">
        <f>IF($A85="","",IF($F85="","",IFERROR(MAX(0,DATEDIF($F85,IF(AND($H85="Closed",$G85&lt;&gt;""),$G85,Assumptions!$B$4),"m")),"")))</f>
        <v/>
      </c>
      <c r="U85" s="29">
        <f>IF($A85="","",IFERROR(IF($P85&gt;0,$M85/$P85,""),""))</f>
        <v/>
      </c>
      <c r="V85" s="15">
        <f>IF($A85="","",IF(OR($D85="",$E85="",$F85="",$H85="",$I85="",$J85="",$K85="",$L85="",$M85=""),"Review: missing input",IF(AND($F85&lt;&gt;"",$F85&gt;Assumptions!$B$4),"Review: future start",IF(AND($F85&lt;&gt;"",$G85&lt;&gt;"",$G85&lt;$F85),"Review: date order",IF(AND($G85&lt;&gt;"",$G85&gt;Assumptions!$B$4),"Review: future end",IF(AND($H85="Closed",$G85=""),"Review: closed date",IF(AND($H85&lt;&gt;"Closed",$G85&lt;&gt;""),"Review: status/date",IF(OR($O85="",$O85&lt;=0),"Review: retention",IF(AND($T85&lt;&gt;"",$O85&lt;$T85),"Review: retention",IF(AND($P85&lt;&gt;"",$P85&lt;=0),"Review: contribution",IF(AND($Q85&lt;&gt;"",$Q85&lt;Assumptions!$B$5),"Review: low margin",IF(AND($U85&lt;&gt;"",$U85&gt;Assumptions!$B$6),"Review: payback","OK"))))))))))))</f>
        <v/>
      </c>
    </row>
    <row r="86">
      <c r="A86" s="21" t="n"/>
      <c r="B86" s="21" t="n"/>
      <c r="C86" s="21" t="n"/>
      <c r="D86" s="21" t="n"/>
      <c r="E86" s="21" t="n"/>
      <c r="F86" s="22" t="n"/>
      <c r="G86" s="22" t="n"/>
      <c r="H86" s="21" t="n"/>
      <c r="I86" s="23" t="n"/>
      <c r="J86" s="24" t="n"/>
      <c r="K86" s="23" t="n"/>
      <c r="L86" s="23" t="n"/>
      <c r="M86" s="23" t="n"/>
      <c r="N86" s="25" t="n"/>
      <c r="O86" s="13">
        <f>IF($A86="","",IF($N86&lt;&gt;"",$N86,IFERROR(VLOOKUP($D86,Assumptions!$F$4:$G$8,2,FALSE),"")))</f>
        <v/>
      </c>
      <c r="P86" s="14">
        <f>IF($A86="","",IF(OR($I86="",$J86="",$K86="",$L86=""),"",IFERROR($I86-($J86*$K86)-$L86,"")))</f>
        <v/>
      </c>
      <c r="Q86" s="26">
        <f>IF($A86="","",IFERROR($P86/$I86,""))</f>
        <v/>
      </c>
      <c r="R86" s="14">
        <f>IF($A86="","",IF(OR($I86="",$O86=""),"",IFERROR($I86*$O86,"")))</f>
        <v/>
      </c>
      <c r="S86" s="14">
        <f>IF($A86="","",IF(OR($P86="",$O86="",$M86=""),"",IFERROR(($P86*$O86)-$M86,"")))</f>
        <v/>
      </c>
      <c r="T86" s="13">
        <f>IF($A86="","",IF($F86="","",IFERROR(MAX(0,DATEDIF($F86,IF(AND($H86="Closed",$G86&lt;&gt;""),$G86,Assumptions!$B$4),"m")),"")))</f>
        <v/>
      </c>
      <c r="U86" s="27">
        <f>IF($A86="","",IFERROR(IF($P86&gt;0,$M86/$P86,""),""))</f>
        <v/>
      </c>
      <c r="V86" s="12">
        <f>IF($A86="","",IF(OR($D86="",$E86="",$F86="",$H86="",$I86="",$J86="",$K86="",$L86="",$M86=""),"Review: missing input",IF(AND($F86&lt;&gt;"",$F86&gt;Assumptions!$B$4),"Review: future start",IF(AND($F86&lt;&gt;"",$G86&lt;&gt;"",$G86&lt;$F86),"Review: date order",IF(AND($G86&lt;&gt;"",$G86&gt;Assumptions!$B$4),"Review: future end",IF(AND($H86="Closed",$G86=""),"Review: closed date",IF(AND($H86&lt;&gt;"Closed",$G86&lt;&gt;""),"Review: status/date",IF(OR($O86="",$O86&lt;=0),"Review: retention",IF(AND($T86&lt;&gt;"",$O86&lt;$T86),"Review: retention",IF(AND($P86&lt;&gt;"",$P86&lt;=0),"Review: contribution",IF(AND($Q86&lt;&gt;"",$Q86&lt;Assumptions!$B$5),"Review: low margin",IF(AND($U86&lt;&gt;"",$U86&gt;Assumptions!$B$6),"Review: payback","OK"))))))))))))</f>
        <v/>
      </c>
    </row>
    <row r="87">
      <c r="A87" s="21" t="n"/>
      <c r="B87" s="21" t="n"/>
      <c r="C87" s="21" t="n"/>
      <c r="D87" s="21" t="n"/>
      <c r="E87" s="21" t="n"/>
      <c r="F87" s="22" t="n"/>
      <c r="G87" s="22" t="n"/>
      <c r="H87" s="21" t="n"/>
      <c r="I87" s="23" t="n"/>
      <c r="J87" s="24" t="n"/>
      <c r="K87" s="23" t="n"/>
      <c r="L87" s="23" t="n"/>
      <c r="M87" s="23" t="n"/>
      <c r="N87" s="25" t="n"/>
      <c r="O87" s="16">
        <f>IF($A87="","",IF($N87&lt;&gt;"",$N87,IFERROR(VLOOKUP($D87,Assumptions!$F$4:$G$8,2,FALSE),"")))</f>
        <v/>
      </c>
      <c r="P87" s="17">
        <f>IF($A87="","",IF(OR($I87="",$J87="",$K87="",$L87=""),"",IFERROR($I87-($J87*$K87)-$L87,"")))</f>
        <v/>
      </c>
      <c r="Q87" s="28">
        <f>IF($A87="","",IFERROR($P87/$I87,""))</f>
        <v/>
      </c>
      <c r="R87" s="17">
        <f>IF($A87="","",IF(OR($I87="",$O87=""),"",IFERROR($I87*$O87,"")))</f>
        <v/>
      </c>
      <c r="S87" s="17">
        <f>IF($A87="","",IF(OR($P87="",$O87="",$M87=""),"",IFERROR(($P87*$O87)-$M87,"")))</f>
        <v/>
      </c>
      <c r="T87" s="16">
        <f>IF($A87="","",IF($F87="","",IFERROR(MAX(0,DATEDIF($F87,IF(AND($H87="Closed",$G87&lt;&gt;""),$G87,Assumptions!$B$4),"m")),"")))</f>
        <v/>
      </c>
      <c r="U87" s="29">
        <f>IF($A87="","",IFERROR(IF($P87&gt;0,$M87/$P87,""),""))</f>
        <v/>
      </c>
      <c r="V87" s="15">
        <f>IF($A87="","",IF(OR($D87="",$E87="",$F87="",$H87="",$I87="",$J87="",$K87="",$L87="",$M87=""),"Review: missing input",IF(AND($F87&lt;&gt;"",$F87&gt;Assumptions!$B$4),"Review: future start",IF(AND($F87&lt;&gt;"",$G87&lt;&gt;"",$G87&lt;$F87),"Review: date order",IF(AND($G87&lt;&gt;"",$G87&gt;Assumptions!$B$4),"Review: future end",IF(AND($H87="Closed",$G87=""),"Review: closed date",IF(AND($H87&lt;&gt;"Closed",$G87&lt;&gt;""),"Review: status/date",IF(OR($O87="",$O87&lt;=0),"Review: retention",IF(AND($T87&lt;&gt;"",$O87&lt;$T87),"Review: retention",IF(AND($P87&lt;&gt;"",$P87&lt;=0),"Review: contribution",IF(AND($Q87&lt;&gt;"",$Q87&lt;Assumptions!$B$5),"Review: low margin",IF(AND($U87&lt;&gt;"",$U87&gt;Assumptions!$B$6),"Review: payback","OK"))))))))))))</f>
        <v/>
      </c>
    </row>
    <row r="88">
      <c r="A88" s="21" t="n"/>
      <c r="B88" s="21" t="n"/>
      <c r="C88" s="21" t="n"/>
      <c r="D88" s="21" t="n"/>
      <c r="E88" s="21" t="n"/>
      <c r="F88" s="22" t="n"/>
      <c r="G88" s="22" t="n"/>
      <c r="H88" s="21" t="n"/>
      <c r="I88" s="23" t="n"/>
      <c r="J88" s="24" t="n"/>
      <c r="K88" s="23" t="n"/>
      <c r="L88" s="23" t="n"/>
      <c r="M88" s="23" t="n"/>
      <c r="N88" s="25" t="n"/>
      <c r="O88" s="13">
        <f>IF($A88="","",IF($N88&lt;&gt;"",$N88,IFERROR(VLOOKUP($D88,Assumptions!$F$4:$G$8,2,FALSE),"")))</f>
        <v/>
      </c>
      <c r="P88" s="14">
        <f>IF($A88="","",IF(OR($I88="",$J88="",$K88="",$L88=""),"",IFERROR($I88-($J88*$K88)-$L88,"")))</f>
        <v/>
      </c>
      <c r="Q88" s="26">
        <f>IF($A88="","",IFERROR($P88/$I88,""))</f>
        <v/>
      </c>
      <c r="R88" s="14">
        <f>IF($A88="","",IF(OR($I88="",$O88=""),"",IFERROR($I88*$O88,"")))</f>
        <v/>
      </c>
      <c r="S88" s="14">
        <f>IF($A88="","",IF(OR($P88="",$O88="",$M88=""),"",IFERROR(($P88*$O88)-$M88,"")))</f>
        <v/>
      </c>
      <c r="T88" s="13">
        <f>IF($A88="","",IF($F88="","",IFERROR(MAX(0,DATEDIF($F88,IF(AND($H88="Closed",$G88&lt;&gt;""),$G88,Assumptions!$B$4),"m")),"")))</f>
        <v/>
      </c>
      <c r="U88" s="27">
        <f>IF($A88="","",IFERROR(IF($P88&gt;0,$M88/$P88,""),""))</f>
        <v/>
      </c>
      <c r="V88" s="12">
        <f>IF($A88="","",IF(OR($D88="",$E88="",$F88="",$H88="",$I88="",$J88="",$K88="",$L88="",$M88=""),"Review: missing input",IF(AND($F88&lt;&gt;"",$F88&gt;Assumptions!$B$4),"Review: future start",IF(AND($F88&lt;&gt;"",$G88&lt;&gt;"",$G88&lt;$F88),"Review: date order",IF(AND($G88&lt;&gt;"",$G88&gt;Assumptions!$B$4),"Review: future end",IF(AND($H88="Closed",$G88=""),"Review: closed date",IF(AND($H88&lt;&gt;"Closed",$G88&lt;&gt;""),"Review: status/date",IF(OR($O88="",$O88&lt;=0),"Review: retention",IF(AND($T88&lt;&gt;"",$O88&lt;$T88),"Review: retention",IF(AND($P88&lt;&gt;"",$P88&lt;=0),"Review: contribution",IF(AND($Q88&lt;&gt;"",$Q88&lt;Assumptions!$B$5),"Review: low margin",IF(AND($U88&lt;&gt;"",$U88&gt;Assumptions!$B$6),"Review: payback","OK"))))))))))))</f>
        <v/>
      </c>
    </row>
    <row r="89">
      <c r="A89" s="21" t="n"/>
      <c r="B89" s="21" t="n"/>
      <c r="C89" s="21" t="n"/>
      <c r="D89" s="21" t="n"/>
      <c r="E89" s="21" t="n"/>
      <c r="F89" s="22" t="n"/>
      <c r="G89" s="22" t="n"/>
      <c r="H89" s="21" t="n"/>
      <c r="I89" s="23" t="n"/>
      <c r="J89" s="24" t="n"/>
      <c r="K89" s="23" t="n"/>
      <c r="L89" s="23" t="n"/>
      <c r="M89" s="23" t="n"/>
      <c r="N89" s="25" t="n"/>
      <c r="O89" s="16">
        <f>IF($A89="","",IF($N89&lt;&gt;"",$N89,IFERROR(VLOOKUP($D89,Assumptions!$F$4:$G$8,2,FALSE),"")))</f>
        <v/>
      </c>
      <c r="P89" s="17">
        <f>IF($A89="","",IF(OR($I89="",$J89="",$K89="",$L89=""),"",IFERROR($I89-($J89*$K89)-$L89,"")))</f>
        <v/>
      </c>
      <c r="Q89" s="28">
        <f>IF($A89="","",IFERROR($P89/$I89,""))</f>
        <v/>
      </c>
      <c r="R89" s="17">
        <f>IF($A89="","",IF(OR($I89="",$O89=""),"",IFERROR($I89*$O89,"")))</f>
        <v/>
      </c>
      <c r="S89" s="17">
        <f>IF($A89="","",IF(OR($P89="",$O89="",$M89=""),"",IFERROR(($P89*$O89)-$M89,"")))</f>
        <v/>
      </c>
      <c r="T89" s="16">
        <f>IF($A89="","",IF($F89="","",IFERROR(MAX(0,DATEDIF($F89,IF(AND($H89="Closed",$G89&lt;&gt;""),$G89,Assumptions!$B$4),"m")),"")))</f>
        <v/>
      </c>
      <c r="U89" s="29">
        <f>IF($A89="","",IFERROR(IF($P89&gt;0,$M89/$P89,""),""))</f>
        <v/>
      </c>
      <c r="V89" s="15">
        <f>IF($A89="","",IF(OR($D89="",$E89="",$F89="",$H89="",$I89="",$J89="",$K89="",$L89="",$M89=""),"Review: missing input",IF(AND($F89&lt;&gt;"",$F89&gt;Assumptions!$B$4),"Review: future start",IF(AND($F89&lt;&gt;"",$G89&lt;&gt;"",$G89&lt;$F89),"Review: date order",IF(AND($G89&lt;&gt;"",$G89&gt;Assumptions!$B$4),"Review: future end",IF(AND($H89="Closed",$G89=""),"Review: closed date",IF(AND($H89&lt;&gt;"Closed",$G89&lt;&gt;""),"Review: status/date",IF(OR($O89="",$O89&lt;=0),"Review: retention",IF(AND($T89&lt;&gt;"",$O89&lt;$T89),"Review: retention",IF(AND($P89&lt;&gt;"",$P89&lt;=0),"Review: contribution",IF(AND($Q89&lt;&gt;"",$Q89&lt;Assumptions!$B$5),"Review: low margin",IF(AND($U89&lt;&gt;"",$U89&gt;Assumptions!$B$6),"Review: payback","OK"))))))))))))</f>
        <v/>
      </c>
    </row>
    <row r="90">
      <c r="A90" s="21" t="n"/>
      <c r="B90" s="21" t="n"/>
      <c r="C90" s="21" t="n"/>
      <c r="D90" s="21" t="n"/>
      <c r="E90" s="21" t="n"/>
      <c r="F90" s="22" t="n"/>
      <c r="G90" s="22" t="n"/>
      <c r="H90" s="21" t="n"/>
      <c r="I90" s="23" t="n"/>
      <c r="J90" s="24" t="n"/>
      <c r="K90" s="23" t="n"/>
      <c r="L90" s="23" t="n"/>
      <c r="M90" s="23" t="n"/>
      <c r="N90" s="25" t="n"/>
      <c r="O90" s="13">
        <f>IF($A90="","",IF($N90&lt;&gt;"",$N90,IFERROR(VLOOKUP($D90,Assumptions!$F$4:$G$8,2,FALSE),"")))</f>
        <v/>
      </c>
      <c r="P90" s="14">
        <f>IF($A90="","",IF(OR($I90="",$J90="",$K90="",$L90=""),"",IFERROR($I90-($J90*$K90)-$L90,"")))</f>
        <v/>
      </c>
      <c r="Q90" s="26">
        <f>IF($A90="","",IFERROR($P90/$I90,""))</f>
        <v/>
      </c>
      <c r="R90" s="14">
        <f>IF($A90="","",IF(OR($I90="",$O90=""),"",IFERROR($I90*$O90,"")))</f>
        <v/>
      </c>
      <c r="S90" s="14">
        <f>IF($A90="","",IF(OR($P90="",$O90="",$M90=""),"",IFERROR(($P90*$O90)-$M90,"")))</f>
        <v/>
      </c>
      <c r="T90" s="13">
        <f>IF($A90="","",IF($F90="","",IFERROR(MAX(0,DATEDIF($F90,IF(AND($H90="Closed",$G90&lt;&gt;""),$G90,Assumptions!$B$4),"m")),"")))</f>
        <v/>
      </c>
      <c r="U90" s="27">
        <f>IF($A90="","",IFERROR(IF($P90&gt;0,$M90/$P90,""),""))</f>
        <v/>
      </c>
      <c r="V90" s="12">
        <f>IF($A90="","",IF(OR($D90="",$E90="",$F90="",$H90="",$I90="",$J90="",$K90="",$L90="",$M90=""),"Review: missing input",IF(AND($F90&lt;&gt;"",$F90&gt;Assumptions!$B$4),"Review: future start",IF(AND($F90&lt;&gt;"",$G90&lt;&gt;"",$G90&lt;$F90),"Review: date order",IF(AND($G90&lt;&gt;"",$G90&gt;Assumptions!$B$4),"Review: future end",IF(AND($H90="Closed",$G90=""),"Review: closed date",IF(AND($H90&lt;&gt;"Closed",$G90&lt;&gt;""),"Review: status/date",IF(OR($O90="",$O90&lt;=0),"Review: retention",IF(AND($T90&lt;&gt;"",$O90&lt;$T90),"Review: retention",IF(AND($P90&lt;&gt;"",$P90&lt;=0),"Review: contribution",IF(AND($Q90&lt;&gt;"",$Q90&lt;Assumptions!$B$5),"Review: low margin",IF(AND($U90&lt;&gt;"",$U90&gt;Assumptions!$B$6),"Review: payback","OK"))))))))))))</f>
        <v/>
      </c>
    </row>
    <row r="91">
      <c r="A91" s="21" t="n"/>
      <c r="B91" s="21" t="n"/>
      <c r="C91" s="21" t="n"/>
      <c r="D91" s="21" t="n"/>
      <c r="E91" s="21" t="n"/>
      <c r="F91" s="22" t="n"/>
      <c r="G91" s="22" t="n"/>
      <c r="H91" s="21" t="n"/>
      <c r="I91" s="23" t="n"/>
      <c r="J91" s="24" t="n"/>
      <c r="K91" s="23" t="n"/>
      <c r="L91" s="23" t="n"/>
      <c r="M91" s="23" t="n"/>
      <c r="N91" s="25" t="n"/>
      <c r="O91" s="16">
        <f>IF($A91="","",IF($N91&lt;&gt;"",$N91,IFERROR(VLOOKUP($D91,Assumptions!$F$4:$G$8,2,FALSE),"")))</f>
        <v/>
      </c>
      <c r="P91" s="17">
        <f>IF($A91="","",IF(OR($I91="",$J91="",$K91="",$L91=""),"",IFERROR($I91-($J91*$K91)-$L91,"")))</f>
        <v/>
      </c>
      <c r="Q91" s="28">
        <f>IF($A91="","",IFERROR($P91/$I91,""))</f>
        <v/>
      </c>
      <c r="R91" s="17">
        <f>IF($A91="","",IF(OR($I91="",$O91=""),"",IFERROR($I91*$O91,"")))</f>
        <v/>
      </c>
      <c r="S91" s="17">
        <f>IF($A91="","",IF(OR($P91="",$O91="",$M91=""),"",IFERROR(($P91*$O91)-$M91,"")))</f>
        <v/>
      </c>
      <c r="T91" s="16">
        <f>IF($A91="","",IF($F91="","",IFERROR(MAX(0,DATEDIF($F91,IF(AND($H91="Closed",$G91&lt;&gt;""),$G91,Assumptions!$B$4),"m")),"")))</f>
        <v/>
      </c>
      <c r="U91" s="29">
        <f>IF($A91="","",IFERROR(IF($P91&gt;0,$M91/$P91,""),""))</f>
        <v/>
      </c>
      <c r="V91" s="15">
        <f>IF($A91="","",IF(OR($D91="",$E91="",$F91="",$H91="",$I91="",$J91="",$K91="",$L91="",$M91=""),"Review: missing input",IF(AND($F91&lt;&gt;"",$F91&gt;Assumptions!$B$4),"Review: future start",IF(AND($F91&lt;&gt;"",$G91&lt;&gt;"",$G91&lt;$F91),"Review: date order",IF(AND($G91&lt;&gt;"",$G91&gt;Assumptions!$B$4),"Review: future end",IF(AND($H91="Closed",$G91=""),"Review: closed date",IF(AND($H91&lt;&gt;"Closed",$G91&lt;&gt;""),"Review: status/date",IF(OR($O91="",$O91&lt;=0),"Review: retention",IF(AND($T91&lt;&gt;"",$O91&lt;$T91),"Review: retention",IF(AND($P91&lt;&gt;"",$P91&lt;=0),"Review: contribution",IF(AND($Q91&lt;&gt;"",$Q91&lt;Assumptions!$B$5),"Review: low margin",IF(AND($U91&lt;&gt;"",$U91&gt;Assumptions!$B$6),"Review: payback","OK"))))))))))))</f>
        <v/>
      </c>
    </row>
    <row r="92">
      <c r="A92" s="21" t="n"/>
      <c r="B92" s="21" t="n"/>
      <c r="C92" s="21" t="n"/>
      <c r="D92" s="21" t="n"/>
      <c r="E92" s="21" t="n"/>
      <c r="F92" s="22" t="n"/>
      <c r="G92" s="22" t="n"/>
      <c r="H92" s="21" t="n"/>
      <c r="I92" s="23" t="n"/>
      <c r="J92" s="24" t="n"/>
      <c r="K92" s="23" t="n"/>
      <c r="L92" s="23" t="n"/>
      <c r="M92" s="23" t="n"/>
      <c r="N92" s="25" t="n"/>
      <c r="O92" s="13">
        <f>IF($A92="","",IF($N92&lt;&gt;"",$N92,IFERROR(VLOOKUP($D92,Assumptions!$F$4:$G$8,2,FALSE),"")))</f>
        <v/>
      </c>
      <c r="P92" s="14">
        <f>IF($A92="","",IF(OR($I92="",$J92="",$K92="",$L92=""),"",IFERROR($I92-($J92*$K92)-$L92,"")))</f>
        <v/>
      </c>
      <c r="Q92" s="26">
        <f>IF($A92="","",IFERROR($P92/$I92,""))</f>
        <v/>
      </c>
      <c r="R92" s="14">
        <f>IF($A92="","",IF(OR($I92="",$O92=""),"",IFERROR($I92*$O92,"")))</f>
        <v/>
      </c>
      <c r="S92" s="14">
        <f>IF($A92="","",IF(OR($P92="",$O92="",$M92=""),"",IFERROR(($P92*$O92)-$M92,"")))</f>
        <v/>
      </c>
      <c r="T92" s="13">
        <f>IF($A92="","",IF($F92="","",IFERROR(MAX(0,DATEDIF($F92,IF(AND($H92="Closed",$G92&lt;&gt;""),$G92,Assumptions!$B$4),"m")),"")))</f>
        <v/>
      </c>
      <c r="U92" s="27">
        <f>IF($A92="","",IFERROR(IF($P92&gt;0,$M92/$P92,""),""))</f>
        <v/>
      </c>
      <c r="V92" s="12">
        <f>IF($A92="","",IF(OR($D92="",$E92="",$F92="",$H92="",$I92="",$J92="",$K92="",$L92="",$M92=""),"Review: missing input",IF(AND($F92&lt;&gt;"",$F92&gt;Assumptions!$B$4),"Review: future start",IF(AND($F92&lt;&gt;"",$G92&lt;&gt;"",$G92&lt;$F92),"Review: date order",IF(AND($G92&lt;&gt;"",$G92&gt;Assumptions!$B$4),"Review: future end",IF(AND($H92="Closed",$G92=""),"Review: closed date",IF(AND($H92&lt;&gt;"Closed",$G92&lt;&gt;""),"Review: status/date",IF(OR($O92="",$O92&lt;=0),"Review: retention",IF(AND($T92&lt;&gt;"",$O92&lt;$T92),"Review: retention",IF(AND($P92&lt;&gt;"",$P92&lt;=0),"Review: contribution",IF(AND($Q92&lt;&gt;"",$Q92&lt;Assumptions!$B$5),"Review: low margin",IF(AND($U92&lt;&gt;"",$U92&gt;Assumptions!$B$6),"Review: payback","OK"))))))))))))</f>
        <v/>
      </c>
    </row>
    <row r="93">
      <c r="A93" s="21" t="n"/>
      <c r="B93" s="21" t="n"/>
      <c r="C93" s="21" t="n"/>
      <c r="D93" s="21" t="n"/>
      <c r="E93" s="21" t="n"/>
      <c r="F93" s="22" t="n"/>
      <c r="G93" s="22" t="n"/>
      <c r="H93" s="21" t="n"/>
      <c r="I93" s="23" t="n"/>
      <c r="J93" s="24" t="n"/>
      <c r="K93" s="23" t="n"/>
      <c r="L93" s="23" t="n"/>
      <c r="M93" s="23" t="n"/>
      <c r="N93" s="25" t="n"/>
      <c r="O93" s="16">
        <f>IF($A93="","",IF($N93&lt;&gt;"",$N93,IFERROR(VLOOKUP($D93,Assumptions!$F$4:$G$8,2,FALSE),"")))</f>
        <v/>
      </c>
      <c r="P93" s="17">
        <f>IF($A93="","",IF(OR($I93="",$J93="",$K93="",$L93=""),"",IFERROR($I93-($J93*$K93)-$L93,"")))</f>
        <v/>
      </c>
      <c r="Q93" s="28">
        <f>IF($A93="","",IFERROR($P93/$I93,""))</f>
        <v/>
      </c>
      <c r="R93" s="17">
        <f>IF($A93="","",IF(OR($I93="",$O93=""),"",IFERROR($I93*$O93,"")))</f>
        <v/>
      </c>
      <c r="S93" s="17">
        <f>IF($A93="","",IF(OR($P93="",$O93="",$M93=""),"",IFERROR(($P93*$O93)-$M93,"")))</f>
        <v/>
      </c>
      <c r="T93" s="16">
        <f>IF($A93="","",IF($F93="","",IFERROR(MAX(0,DATEDIF($F93,IF(AND($H93="Closed",$G93&lt;&gt;""),$G93,Assumptions!$B$4),"m")),"")))</f>
        <v/>
      </c>
      <c r="U93" s="29">
        <f>IF($A93="","",IFERROR(IF($P93&gt;0,$M93/$P93,""),""))</f>
        <v/>
      </c>
      <c r="V93" s="15">
        <f>IF($A93="","",IF(OR($D93="",$E93="",$F93="",$H93="",$I93="",$J93="",$K93="",$L93="",$M93=""),"Review: missing input",IF(AND($F93&lt;&gt;"",$F93&gt;Assumptions!$B$4),"Review: future start",IF(AND($F93&lt;&gt;"",$G93&lt;&gt;"",$G93&lt;$F93),"Review: date order",IF(AND($G93&lt;&gt;"",$G93&gt;Assumptions!$B$4),"Review: future end",IF(AND($H93="Closed",$G93=""),"Review: closed date",IF(AND($H93&lt;&gt;"Closed",$G93&lt;&gt;""),"Review: status/date",IF(OR($O93="",$O93&lt;=0),"Review: retention",IF(AND($T93&lt;&gt;"",$O93&lt;$T93),"Review: retention",IF(AND($P93&lt;&gt;"",$P93&lt;=0),"Review: contribution",IF(AND($Q93&lt;&gt;"",$Q93&lt;Assumptions!$B$5),"Review: low margin",IF(AND($U93&lt;&gt;"",$U93&gt;Assumptions!$B$6),"Review: payback","OK"))))))))))))</f>
        <v/>
      </c>
    </row>
    <row r="94">
      <c r="A94" s="21" t="n"/>
      <c r="B94" s="21" t="n"/>
      <c r="C94" s="21" t="n"/>
      <c r="D94" s="21" t="n"/>
      <c r="E94" s="21" t="n"/>
      <c r="F94" s="22" t="n"/>
      <c r="G94" s="22" t="n"/>
      <c r="H94" s="21" t="n"/>
      <c r="I94" s="23" t="n"/>
      <c r="J94" s="24" t="n"/>
      <c r="K94" s="23" t="n"/>
      <c r="L94" s="23" t="n"/>
      <c r="M94" s="23" t="n"/>
      <c r="N94" s="25" t="n"/>
      <c r="O94" s="13">
        <f>IF($A94="","",IF($N94&lt;&gt;"",$N94,IFERROR(VLOOKUP($D94,Assumptions!$F$4:$G$8,2,FALSE),"")))</f>
        <v/>
      </c>
      <c r="P94" s="14">
        <f>IF($A94="","",IF(OR($I94="",$J94="",$K94="",$L94=""),"",IFERROR($I94-($J94*$K94)-$L94,"")))</f>
        <v/>
      </c>
      <c r="Q94" s="26">
        <f>IF($A94="","",IFERROR($P94/$I94,""))</f>
        <v/>
      </c>
      <c r="R94" s="14">
        <f>IF($A94="","",IF(OR($I94="",$O94=""),"",IFERROR($I94*$O94,"")))</f>
        <v/>
      </c>
      <c r="S94" s="14">
        <f>IF($A94="","",IF(OR($P94="",$O94="",$M94=""),"",IFERROR(($P94*$O94)-$M94,"")))</f>
        <v/>
      </c>
      <c r="T94" s="13">
        <f>IF($A94="","",IF($F94="","",IFERROR(MAX(0,DATEDIF($F94,IF(AND($H94="Closed",$G94&lt;&gt;""),$G94,Assumptions!$B$4),"m")),"")))</f>
        <v/>
      </c>
      <c r="U94" s="27">
        <f>IF($A94="","",IFERROR(IF($P94&gt;0,$M94/$P94,""),""))</f>
        <v/>
      </c>
      <c r="V94" s="12">
        <f>IF($A94="","",IF(OR($D94="",$E94="",$F94="",$H94="",$I94="",$J94="",$K94="",$L94="",$M94=""),"Review: missing input",IF(AND($F94&lt;&gt;"",$F94&gt;Assumptions!$B$4),"Review: future start",IF(AND($F94&lt;&gt;"",$G94&lt;&gt;"",$G94&lt;$F94),"Review: date order",IF(AND($G94&lt;&gt;"",$G94&gt;Assumptions!$B$4),"Review: future end",IF(AND($H94="Closed",$G94=""),"Review: closed date",IF(AND($H94&lt;&gt;"Closed",$G94&lt;&gt;""),"Review: status/date",IF(OR($O94="",$O94&lt;=0),"Review: retention",IF(AND($T94&lt;&gt;"",$O94&lt;$T94),"Review: retention",IF(AND($P94&lt;&gt;"",$P94&lt;=0),"Review: contribution",IF(AND($Q94&lt;&gt;"",$Q94&lt;Assumptions!$B$5),"Review: low margin",IF(AND($U94&lt;&gt;"",$U94&gt;Assumptions!$B$6),"Review: payback","OK"))))))))))))</f>
        <v/>
      </c>
    </row>
    <row r="95">
      <c r="A95" s="21" t="n"/>
      <c r="B95" s="21" t="n"/>
      <c r="C95" s="21" t="n"/>
      <c r="D95" s="21" t="n"/>
      <c r="E95" s="21" t="n"/>
      <c r="F95" s="22" t="n"/>
      <c r="G95" s="22" t="n"/>
      <c r="H95" s="21" t="n"/>
      <c r="I95" s="23" t="n"/>
      <c r="J95" s="24" t="n"/>
      <c r="K95" s="23" t="n"/>
      <c r="L95" s="23" t="n"/>
      <c r="M95" s="23" t="n"/>
      <c r="N95" s="25" t="n"/>
      <c r="O95" s="16">
        <f>IF($A95="","",IF($N95&lt;&gt;"",$N95,IFERROR(VLOOKUP($D95,Assumptions!$F$4:$G$8,2,FALSE),"")))</f>
        <v/>
      </c>
      <c r="P95" s="17">
        <f>IF($A95="","",IF(OR($I95="",$J95="",$K95="",$L95=""),"",IFERROR($I95-($J95*$K95)-$L95,"")))</f>
        <v/>
      </c>
      <c r="Q95" s="28">
        <f>IF($A95="","",IFERROR($P95/$I95,""))</f>
        <v/>
      </c>
      <c r="R95" s="17">
        <f>IF($A95="","",IF(OR($I95="",$O95=""),"",IFERROR($I95*$O95,"")))</f>
        <v/>
      </c>
      <c r="S95" s="17">
        <f>IF($A95="","",IF(OR($P95="",$O95="",$M95=""),"",IFERROR(($P95*$O95)-$M95,"")))</f>
        <v/>
      </c>
      <c r="T95" s="16">
        <f>IF($A95="","",IF($F95="","",IFERROR(MAX(0,DATEDIF($F95,IF(AND($H95="Closed",$G95&lt;&gt;""),$G95,Assumptions!$B$4),"m")),"")))</f>
        <v/>
      </c>
      <c r="U95" s="29">
        <f>IF($A95="","",IFERROR(IF($P95&gt;0,$M95/$P95,""),""))</f>
        <v/>
      </c>
      <c r="V95" s="15">
        <f>IF($A95="","",IF(OR($D95="",$E95="",$F95="",$H95="",$I95="",$J95="",$K95="",$L95="",$M95=""),"Review: missing input",IF(AND($F95&lt;&gt;"",$F95&gt;Assumptions!$B$4),"Review: future start",IF(AND($F95&lt;&gt;"",$G95&lt;&gt;"",$G95&lt;$F95),"Review: date order",IF(AND($G95&lt;&gt;"",$G95&gt;Assumptions!$B$4),"Review: future end",IF(AND($H95="Closed",$G95=""),"Review: closed date",IF(AND($H95&lt;&gt;"Closed",$G95&lt;&gt;""),"Review: status/date",IF(OR($O95="",$O95&lt;=0),"Review: retention",IF(AND($T95&lt;&gt;"",$O95&lt;$T95),"Review: retention",IF(AND($P95&lt;&gt;"",$P95&lt;=0),"Review: contribution",IF(AND($Q95&lt;&gt;"",$Q95&lt;Assumptions!$B$5),"Review: low margin",IF(AND($U95&lt;&gt;"",$U95&gt;Assumptions!$B$6),"Review: payback","OK"))))))))))))</f>
        <v/>
      </c>
    </row>
    <row r="96">
      <c r="A96" s="21" t="n"/>
      <c r="B96" s="21" t="n"/>
      <c r="C96" s="21" t="n"/>
      <c r="D96" s="21" t="n"/>
      <c r="E96" s="21" t="n"/>
      <c r="F96" s="22" t="n"/>
      <c r="G96" s="22" t="n"/>
      <c r="H96" s="21" t="n"/>
      <c r="I96" s="23" t="n"/>
      <c r="J96" s="24" t="n"/>
      <c r="K96" s="23" t="n"/>
      <c r="L96" s="23" t="n"/>
      <c r="M96" s="23" t="n"/>
      <c r="N96" s="25" t="n"/>
      <c r="O96" s="13">
        <f>IF($A96="","",IF($N96&lt;&gt;"",$N96,IFERROR(VLOOKUP($D96,Assumptions!$F$4:$G$8,2,FALSE),"")))</f>
        <v/>
      </c>
      <c r="P96" s="14">
        <f>IF($A96="","",IF(OR($I96="",$J96="",$K96="",$L96=""),"",IFERROR($I96-($J96*$K96)-$L96,"")))</f>
        <v/>
      </c>
      <c r="Q96" s="26">
        <f>IF($A96="","",IFERROR($P96/$I96,""))</f>
        <v/>
      </c>
      <c r="R96" s="14">
        <f>IF($A96="","",IF(OR($I96="",$O96=""),"",IFERROR($I96*$O96,"")))</f>
        <v/>
      </c>
      <c r="S96" s="14">
        <f>IF($A96="","",IF(OR($P96="",$O96="",$M96=""),"",IFERROR(($P96*$O96)-$M96,"")))</f>
        <v/>
      </c>
      <c r="T96" s="13">
        <f>IF($A96="","",IF($F96="","",IFERROR(MAX(0,DATEDIF($F96,IF(AND($H96="Closed",$G96&lt;&gt;""),$G96,Assumptions!$B$4),"m")),"")))</f>
        <v/>
      </c>
      <c r="U96" s="27">
        <f>IF($A96="","",IFERROR(IF($P96&gt;0,$M96/$P96,""),""))</f>
        <v/>
      </c>
      <c r="V96" s="12">
        <f>IF($A96="","",IF(OR($D96="",$E96="",$F96="",$H96="",$I96="",$J96="",$K96="",$L96="",$M96=""),"Review: missing input",IF(AND($F96&lt;&gt;"",$F96&gt;Assumptions!$B$4),"Review: future start",IF(AND($F96&lt;&gt;"",$G96&lt;&gt;"",$G96&lt;$F96),"Review: date order",IF(AND($G96&lt;&gt;"",$G96&gt;Assumptions!$B$4),"Review: future end",IF(AND($H96="Closed",$G96=""),"Review: closed date",IF(AND($H96&lt;&gt;"Closed",$G96&lt;&gt;""),"Review: status/date",IF(OR($O96="",$O96&lt;=0),"Review: retention",IF(AND($T96&lt;&gt;"",$O96&lt;$T96),"Review: retention",IF(AND($P96&lt;&gt;"",$P96&lt;=0),"Review: contribution",IF(AND($Q96&lt;&gt;"",$Q96&lt;Assumptions!$B$5),"Review: low margin",IF(AND($U96&lt;&gt;"",$U96&gt;Assumptions!$B$6),"Review: payback","OK"))))))))))))</f>
        <v/>
      </c>
    </row>
    <row r="97">
      <c r="A97" s="21" t="n"/>
      <c r="B97" s="21" t="n"/>
      <c r="C97" s="21" t="n"/>
      <c r="D97" s="21" t="n"/>
      <c r="E97" s="21" t="n"/>
      <c r="F97" s="22" t="n"/>
      <c r="G97" s="22" t="n"/>
      <c r="H97" s="21" t="n"/>
      <c r="I97" s="23" t="n"/>
      <c r="J97" s="24" t="n"/>
      <c r="K97" s="23" t="n"/>
      <c r="L97" s="23" t="n"/>
      <c r="M97" s="23" t="n"/>
      <c r="N97" s="25" t="n"/>
      <c r="O97" s="16">
        <f>IF($A97="","",IF($N97&lt;&gt;"",$N97,IFERROR(VLOOKUP($D97,Assumptions!$F$4:$G$8,2,FALSE),"")))</f>
        <v/>
      </c>
      <c r="P97" s="17">
        <f>IF($A97="","",IF(OR($I97="",$J97="",$K97="",$L97=""),"",IFERROR($I97-($J97*$K97)-$L97,"")))</f>
        <v/>
      </c>
      <c r="Q97" s="28">
        <f>IF($A97="","",IFERROR($P97/$I97,""))</f>
        <v/>
      </c>
      <c r="R97" s="17">
        <f>IF($A97="","",IF(OR($I97="",$O97=""),"",IFERROR($I97*$O97,"")))</f>
        <v/>
      </c>
      <c r="S97" s="17">
        <f>IF($A97="","",IF(OR($P97="",$O97="",$M97=""),"",IFERROR(($P97*$O97)-$M97,"")))</f>
        <v/>
      </c>
      <c r="T97" s="16">
        <f>IF($A97="","",IF($F97="","",IFERROR(MAX(0,DATEDIF($F97,IF(AND($H97="Closed",$G97&lt;&gt;""),$G97,Assumptions!$B$4),"m")),"")))</f>
        <v/>
      </c>
      <c r="U97" s="29">
        <f>IF($A97="","",IFERROR(IF($P97&gt;0,$M97/$P97,""),""))</f>
        <v/>
      </c>
      <c r="V97" s="15">
        <f>IF($A97="","",IF(OR($D97="",$E97="",$F97="",$H97="",$I97="",$J97="",$K97="",$L97="",$M97=""),"Review: missing input",IF(AND($F97&lt;&gt;"",$F97&gt;Assumptions!$B$4),"Review: future start",IF(AND($F97&lt;&gt;"",$G97&lt;&gt;"",$G97&lt;$F97),"Review: date order",IF(AND($G97&lt;&gt;"",$G97&gt;Assumptions!$B$4),"Review: future end",IF(AND($H97="Closed",$G97=""),"Review: closed date",IF(AND($H97&lt;&gt;"Closed",$G97&lt;&gt;""),"Review: status/date",IF(OR($O97="",$O97&lt;=0),"Review: retention",IF(AND($T97&lt;&gt;"",$O97&lt;$T97),"Review: retention",IF(AND($P97&lt;&gt;"",$P97&lt;=0),"Review: contribution",IF(AND($Q97&lt;&gt;"",$Q97&lt;Assumptions!$B$5),"Review: low margin",IF(AND($U97&lt;&gt;"",$U97&gt;Assumptions!$B$6),"Review: payback","OK"))))))))))))</f>
        <v/>
      </c>
    </row>
    <row r="98">
      <c r="A98" s="21" t="n"/>
      <c r="B98" s="21" t="n"/>
      <c r="C98" s="21" t="n"/>
      <c r="D98" s="21" t="n"/>
      <c r="E98" s="21" t="n"/>
      <c r="F98" s="22" t="n"/>
      <c r="G98" s="22" t="n"/>
      <c r="H98" s="21" t="n"/>
      <c r="I98" s="23" t="n"/>
      <c r="J98" s="24" t="n"/>
      <c r="K98" s="23" t="n"/>
      <c r="L98" s="23" t="n"/>
      <c r="M98" s="23" t="n"/>
      <c r="N98" s="25" t="n"/>
      <c r="O98" s="13">
        <f>IF($A98="","",IF($N98&lt;&gt;"",$N98,IFERROR(VLOOKUP($D98,Assumptions!$F$4:$G$8,2,FALSE),"")))</f>
        <v/>
      </c>
      <c r="P98" s="14">
        <f>IF($A98="","",IF(OR($I98="",$J98="",$K98="",$L98=""),"",IFERROR($I98-($J98*$K98)-$L98,"")))</f>
        <v/>
      </c>
      <c r="Q98" s="26">
        <f>IF($A98="","",IFERROR($P98/$I98,""))</f>
        <v/>
      </c>
      <c r="R98" s="14">
        <f>IF($A98="","",IF(OR($I98="",$O98=""),"",IFERROR($I98*$O98,"")))</f>
        <v/>
      </c>
      <c r="S98" s="14">
        <f>IF($A98="","",IF(OR($P98="",$O98="",$M98=""),"",IFERROR(($P98*$O98)-$M98,"")))</f>
        <v/>
      </c>
      <c r="T98" s="13">
        <f>IF($A98="","",IF($F98="","",IFERROR(MAX(0,DATEDIF($F98,IF(AND($H98="Closed",$G98&lt;&gt;""),$G98,Assumptions!$B$4),"m")),"")))</f>
        <v/>
      </c>
      <c r="U98" s="27">
        <f>IF($A98="","",IFERROR(IF($P98&gt;0,$M98/$P98,""),""))</f>
        <v/>
      </c>
      <c r="V98" s="12">
        <f>IF($A98="","",IF(OR($D98="",$E98="",$F98="",$H98="",$I98="",$J98="",$K98="",$L98="",$M98=""),"Review: missing input",IF(AND($F98&lt;&gt;"",$F98&gt;Assumptions!$B$4),"Review: future start",IF(AND($F98&lt;&gt;"",$G98&lt;&gt;"",$G98&lt;$F98),"Review: date order",IF(AND($G98&lt;&gt;"",$G98&gt;Assumptions!$B$4),"Review: future end",IF(AND($H98="Closed",$G98=""),"Review: closed date",IF(AND($H98&lt;&gt;"Closed",$G98&lt;&gt;""),"Review: status/date",IF(OR($O98="",$O98&lt;=0),"Review: retention",IF(AND($T98&lt;&gt;"",$O98&lt;$T98),"Review: retention",IF(AND($P98&lt;&gt;"",$P98&lt;=0),"Review: contribution",IF(AND($Q98&lt;&gt;"",$Q98&lt;Assumptions!$B$5),"Review: low margin",IF(AND($U98&lt;&gt;"",$U98&gt;Assumptions!$B$6),"Review: payback","OK"))))))))))))</f>
        <v/>
      </c>
    </row>
    <row r="99">
      <c r="A99" s="21" t="n"/>
      <c r="B99" s="21" t="n"/>
      <c r="C99" s="21" t="n"/>
      <c r="D99" s="21" t="n"/>
      <c r="E99" s="21" t="n"/>
      <c r="F99" s="22" t="n"/>
      <c r="G99" s="22" t="n"/>
      <c r="H99" s="21" t="n"/>
      <c r="I99" s="23" t="n"/>
      <c r="J99" s="24" t="n"/>
      <c r="K99" s="23" t="n"/>
      <c r="L99" s="23" t="n"/>
      <c r="M99" s="23" t="n"/>
      <c r="N99" s="25" t="n"/>
      <c r="O99" s="16">
        <f>IF($A99="","",IF($N99&lt;&gt;"",$N99,IFERROR(VLOOKUP($D99,Assumptions!$F$4:$G$8,2,FALSE),"")))</f>
        <v/>
      </c>
      <c r="P99" s="17">
        <f>IF($A99="","",IF(OR($I99="",$J99="",$K99="",$L99=""),"",IFERROR($I99-($J99*$K99)-$L99,"")))</f>
        <v/>
      </c>
      <c r="Q99" s="28">
        <f>IF($A99="","",IFERROR($P99/$I99,""))</f>
        <v/>
      </c>
      <c r="R99" s="17">
        <f>IF($A99="","",IF(OR($I99="",$O99=""),"",IFERROR($I99*$O99,"")))</f>
        <v/>
      </c>
      <c r="S99" s="17">
        <f>IF($A99="","",IF(OR($P99="",$O99="",$M99=""),"",IFERROR(($P99*$O99)-$M99,"")))</f>
        <v/>
      </c>
      <c r="T99" s="16">
        <f>IF($A99="","",IF($F99="","",IFERROR(MAX(0,DATEDIF($F99,IF(AND($H99="Closed",$G99&lt;&gt;""),$G99,Assumptions!$B$4),"m")),"")))</f>
        <v/>
      </c>
      <c r="U99" s="29">
        <f>IF($A99="","",IFERROR(IF($P99&gt;0,$M99/$P99,""),""))</f>
        <v/>
      </c>
      <c r="V99" s="15">
        <f>IF($A99="","",IF(OR($D99="",$E99="",$F99="",$H99="",$I99="",$J99="",$K99="",$L99="",$M99=""),"Review: missing input",IF(AND($F99&lt;&gt;"",$F99&gt;Assumptions!$B$4),"Review: future start",IF(AND($F99&lt;&gt;"",$G99&lt;&gt;"",$G99&lt;$F99),"Review: date order",IF(AND($G99&lt;&gt;"",$G99&gt;Assumptions!$B$4),"Review: future end",IF(AND($H99="Closed",$G99=""),"Review: closed date",IF(AND($H99&lt;&gt;"Closed",$G99&lt;&gt;""),"Review: status/date",IF(OR($O99="",$O99&lt;=0),"Review: retention",IF(AND($T99&lt;&gt;"",$O99&lt;$T99),"Review: retention",IF(AND($P99&lt;&gt;"",$P99&lt;=0),"Review: contribution",IF(AND($Q99&lt;&gt;"",$Q99&lt;Assumptions!$B$5),"Review: low margin",IF(AND($U99&lt;&gt;"",$U99&gt;Assumptions!$B$6),"Review: payback","OK"))))))))))))</f>
        <v/>
      </c>
    </row>
    <row r="100">
      <c r="A100" s="21" t="n"/>
      <c r="B100" s="21" t="n"/>
      <c r="C100" s="21" t="n"/>
      <c r="D100" s="21" t="n"/>
      <c r="E100" s="21" t="n"/>
      <c r="F100" s="22" t="n"/>
      <c r="G100" s="22" t="n"/>
      <c r="H100" s="21" t="n"/>
      <c r="I100" s="23" t="n"/>
      <c r="J100" s="24" t="n"/>
      <c r="K100" s="23" t="n"/>
      <c r="L100" s="23" t="n"/>
      <c r="M100" s="23" t="n"/>
      <c r="N100" s="25" t="n"/>
      <c r="O100" s="13">
        <f>IF($A100="","",IF($N100&lt;&gt;"",$N100,IFERROR(VLOOKUP($D100,Assumptions!$F$4:$G$8,2,FALSE),"")))</f>
        <v/>
      </c>
      <c r="P100" s="14">
        <f>IF($A100="","",IF(OR($I100="",$J100="",$K100="",$L100=""),"",IFERROR($I100-($J100*$K100)-$L100,"")))</f>
        <v/>
      </c>
      <c r="Q100" s="26">
        <f>IF($A100="","",IFERROR($P100/$I100,""))</f>
        <v/>
      </c>
      <c r="R100" s="14">
        <f>IF($A100="","",IF(OR($I100="",$O100=""),"",IFERROR($I100*$O100,"")))</f>
        <v/>
      </c>
      <c r="S100" s="14">
        <f>IF($A100="","",IF(OR($P100="",$O100="",$M100=""),"",IFERROR(($P100*$O100)-$M100,"")))</f>
        <v/>
      </c>
      <c r="T100" s="13">
        <f>IF($A100="","",IF($F100="","",IFERROR(MAX(0,DATEDIF($F100,IF(AND($H100="Closed",$G100&lt;&gt;""),$G100,Assumptions!$B$4),"m")),"")))</f>
        <v/>
      </c>
      <c r="U100" s="27">
        <f>IF($A100="","",IFERROR(IF($P100&gt;0,$M100/$P100,""),""))</f>
        <v/>
      </c>
      <c r="V100" s="12">
        <f>IF($A100="","",IF(OR($D100="",$E100="",$F100="",$H100="",$I100="",$J100="",$K100="",$L100="",$M100=""),"Review: missing input",IF(AND($F100&lt;&gt;"",$F100&gt;Assumptions!$B$4),"Review: future start",IF(AND($F100&lt;&gt;"",$G100&lt;&gt;"",$G100&lt;$F100),"Review: date order",IF(AND($G100&lt;&gt;"",$G100&gt;Assumptions!$B$4),"Review: future end",IF(AND($H100="Closed",$G100=""),"Review: closed date",IF(AND($H100&lt;&gt;"Closed",$G100&lt;&gt;""),"Review: status/date",IF(OR($O100="",$O100&lt;=0),"Review: retention",IF(AND($T100&lt;&gt;"",$O100&lt;$T100),"Review: retention",IF(AND($P100&lt;&gt;"",$P100&lt;=0),"Review: contribution",IF(AND($Q100&lt;&gt;"",$Q100&lt;Assumptions!$B$5),"Review: low margin",IF(AND($U100&lt;&gt;"",$U100&gt;Assumptions!$B$6),"Review: payback","OK"))))))))))))</f>
        <v/>
      </c>
    </row>
    <row r="101">
      <c r="A101" s="21" t="n"/>
      <c r="B101" s="21" t="n"/>
      <c r="C101" s="21" t="n"/>
      <c r="D101" s="21" t="n"/>
      <c r="E101" s="21" t="n"/>
      <c r="F101" s="22" t="n"/>
      <c r="G101" s="22" t="n"/>
      <c r="H101" s="21" t="n"/>
      <c r="I101" s="23" t="n"/>
      <c r="J101" s="24" t="n"/>
      <c r="K101" s="23" t="n"/>
      <c r="L101" s="23" t="n"/>
      <c r="M101" s="23" t="n"/>
      <c r="N101" s="25" t="n"/>
      <c r="O101" s="16">
        <f>IF($A101="","",IF($N101&lt;&gt;"",$N101,IFERROR(VLOOKUP($D101,Assumptions!$F$4:$G$8,2,FALSE),"")))</f>
        <v/>
      </c>
      <c r="P101" s="17">
        <f>IF($A101="","",IF(OR($I101="",$J101="",$K101="",$L101=""),"",IFERROR($I101-($J101*$K101)-$L101,"")))</f>
        <v/>
      </c>
      <c r="Q101" s="28">
        <f>IF($A101="","",IFERROR($P101/$I101,""))</f>
        <v/>
      </c>
      <c r="R101" s="17">
        <f>IF($A101="","",IF(OR($I101="",$O101=""),"",IFERROR($I101*$O101,"")))</f>
        <v/>
      </c>
      <c r="S101" s="17">
        <f>IF($A101="","",IF(OR($P101="",$O101="",$M101=""),"",IFERROR(($P101*$O101)-$M101,"")))</f>
        <v/>
      </c>
      <c r="T101" s="16">
        <f>IF($A101="","",IF($F101="","",IFERROR(MAX(0,DATEDIF($F101,IF(AND($H101="Closed",$G101&lt;&gt;""),$G101,Assumptions!$B$4),"m")),"")))</f>
        <v/>
      </c>
      <c r="U101" s="29">
        <f>IF($A101="","",IFERROR(IF($P101&gt;0,$M101/$P101,""),""))</f>
        <v/>
      </c>
      <c r="V101" s="15">
        <f>IF($A101="","",IF(OR($D101="",$E101="",$F101="",$H101="",$I101="",$J101="",$K101="",$L101="",$M101=""),"Review: missing input",IF(AND($F101&lt;&gt;"",$F101&gt;Assumptions!$B$4),"Review: future start",IF(AND($F101&lt;&gt;"",$G101&lt;&gt;"",$G101&lt;$F101),"Review: date order",IF(AND($G101&lt;&gt;"",$G101&gt;Assumptions!$B$4),"Review: future end",IF(AND($H101="Closed",$G101=""),"Review: closed date",IF(AND($H101&lt;&gt;"Closed",$G101&lt;&gt;""),"Review: status/date",IF(OR($O101="",$O101&lt;=0),"Review: retention",IF(AND($T101&lt;&gt;"",$O101&lt;$T101),"Review: retention",IF(AND($P101&lt;&gt;"",$P101&lt;=0),"Review: contribution",IF(AND($Q101&lt;&gt;"",$Q101&lt;Assumptions!$B$5),"Review: low margin",IF(AND($U101&lt;&gt;"",$U101&gt;Assumptions!$B$6),"Review: payback","OK"))))))))))))</f>
        <v/>
      </c>
    </row>
    <row r="102">
      <c r="A102" s="21" t="n"/>
      <c r="B102" s="21" t="n"/>
      <c r="C102" s="21" t="n"/>
      <c r="D102" s="21" t="n"/>
      <c r="E102" s="21" t="n"/>
      <c r="F102" s="22" t="n"/>
      <c r="G102" s="22" t="n"/>
      <c r="H102" s="21" t="n"/>
      <c r="I102" s="23" t="n"/>
      <c r="J102" s="24" t="n"/>
      <c r="K102" s="23" t="n"/>
      <c r="L102" s="23" t="n"/>
      <c r="M102" s="23" t="n"/>
      <c r="N102" s="25" t="n"/>
      <c r="O102" s="13">
        <f>IF($A102="","",IF($N102&lt;&gt;"",$N102,IFERROR(VLOOKUP($D102,Assumptions!$F$4:$G$8,2,FALSE),"")))</f>
        <v/>
      </c>
      <c r="P102" s="14">
        <f>IF($A102="","",IF(OR($I102="",$J102="",$K102="",$L102=""),"",IFERROR($I102-($J102*$K102)-$L102,"")))</f>
        <v/>
      </c>
      <c r="Q102" s="26">
        <f>IF($A102="","",IFERROR($P102/$I102,""))</f>
        <v/>
      </c>
      <c r="R102" s="14">
        <f>IF($A102="","",IF(OR($I102="",$O102=""),"",IFERROR($I102*$O102,"")))</f>
        <v/>
      </c>
      <c r="S102" s="14">
        <f>IF($A102="","",IF(OR($P102="",$O102="",$M102=""),"",IFERROR(($P102*$O102)-$M102,"")))</f>
        <v/>
      </c>
      <c r="T102" s="13">
        <f>IF($A102="","",IF($F102="","",IFERROR(MAX(0,DATEDIF($F102,IF(AND($H102="Closed",$G102&lt;&gt;""),$G102,Assumptions!$B$4),"m")),"")))</f>
        <v/>
      </c>
      <c r="U102" s="27">
        <f>IF($A102="","",IFERROR(IF($P102&gt;0,$M102/$P102,""),""))</f>
        <v/>
      </c>
      <c r="V102" s="12">
        <f>IF($A102="","",IF(OR($D102="",$E102="",$F102="",$H102="",$I102="",$J102="",$K102="",$L102="",$M102=""),"Review: missing input",IF(AND($F102&lt;&gt;"",$F102&gt;Assumptions!$B$4),"Review: future start",IF(AND($F102&lt;&gt;"",$G102&lt;&gt;"",$G102&lt;$F102),"Review: date order",IF(AND($G102&lt;&gt;"",$G102&gt;Assumptions!$B$4),"Review: future end",IF(AND($H102="Closed",$G102=""),"Review: closed date",IF(AND($H102&lt;&gt;"Closed",$G102&lt;&gt;""),"Review: status/date",IF(OR($O102="",$O102&lt;=0),"Review: retention",IF(AND($T102&lt;&gt;"",$O102&lt;$T102),"Review: retention",IF(AND($P102&lt;&gt;"",$P102&lt;=0),"Review: contribution",IF(AND($Q102&lt;&gt;"",$Q102&lt;Assumptions!$B$5),"Review: low margin",IF(AND($U102&lt;&gt;"",$U102&gt;Assumptions!$B$6),"Review: payback","OK"))))))))))))</f>
        <v/>
      </c>
    </row>
    <row r="103">
      <c r="A103" s="21" t="n"/>
      <c r="B103" s="21" t="n"/>
      <c r="C103" s="21" t="n"/>
      <c r="D103" s="21" t="n"/>
      <c r="E103" s="21" t="n"/>
      <c r="F103" s="22" t="n"/>
      <c r="G103" s="22" t="n"/>
      <c r="H103" s="21" t="n"/>
      <c r="I103" s="23" t="n"/>
      <c r="J103" s="24" t="n"/>
      <c r="K103" s="23" t="n"/>
      <c r="L103" s="23" t="n"/>
      <c r="M103" s="23" t="n"/>
      <c r="N103" s="25" t="n"/>
      <c r="O103" s="16">
        <f>IF($A103="","",IF($N103&lt;&gt;"",$N103,IFERROR(VLOOKUP($D103,Assumptions!$F$4:$G$8,2,FALSE),"")))</f>
        <v/>
      </c>
      <c r="P103" s="17">
        <f>IF($A103="","",IF(OR($I103="",$J103="",$K103="",$L103=""),"",IFERROR($I103-($J103*$K103)-$L103,"")))</f>
        <v/>
      </c>
      <c r="Q103" s="28">
        <f>IF($A103="","",IFERROR($P103/$I103,""))</f>
        <v/>
      </c>
      <c r="R103" s="17">
        <f>IF($A103="","",IF(OR($I103="",$O103=""),"",IFERROR($I103*$O103,"")))</f>
        <v/>
      </c>
      <c r="S103" s="17">
        <f>IF($A103="","",IF(OR($P103="",$O103="",$M103=""),"",IFERROR(($P103*$O103)-$M103,"")))</f>
        <v/>
      </c>
      <c r="T103" s="16">
        <f>IF($A103="","",IF($F103="","",IFERROR(MAX(0,DATEDIF($F103,IF(AND($H103="Closed",$G103&lt;&gt;""),$G103,Assumptions!$B$4),"m")),"")))</f>
        <v/>
      </c>
      <c r="U103" s="29">
        <f>IF($A103="","",IFERROR(IF($P103&gt;0,$M103/$P103,""),""))</f>
        <v/>
      </c>
      <c r="V103" s="15">
        <f>IF($A103="","",IF(OR($D103="",$E103="",$F103="",$H103="",$I103="",$J103="",$K103="",$L103="",$M103=""),"Review: missing input",IF(AND($F103&lt;&gt;"",$F103&gt;Assumptions!$B$4),"Review: future start",IF(AND($F103&lt;&gt;"",$G103&lt;&gt;"",$G103&lt;$F103),"Review: date order",IF(AND($G103&lt;&gt;"",$G103&gt;Assumptions!$B$4),"Review: future end",IF(AND($H103="Closed",$G103=""),"Review: closed date",IF(AND($H103&lt;&gt;"Closed",$G103&lt;&gt;""),"Review: status/date",IF(OR($O103="",$O103&lt;=0),"Review: retention",IF(AND($T103&lt;&gt;"",$O103&lt;$T103),"Review: retention",IF(AND($P103&lt;&gt;"",$P103&lt;=0),"Review: contribution",IF(AND($Q103&lt;&gt;"",$Q103&lt;Assumptions!$B$5),"Review: low margin",IF(AND($U103&lt;&gt;"",$U103&gt;Assumptions!$B$6),"Review: payback","OK"))))))))))))</f>
        <v/>
      </c>
    </row>
  </sheetData>
  <autoFilter ref="A3:V103"/>
  <mergeCells count="1">
    <mergeCell ref="A1:V1"/>
  </mergeCells>
  <conditionalFormatting sqref="V4:V103">
    <cfRule type="expression" priority="1" dxfId="0">
      <formula>AND($A4&lt;&gt;"",$V4="OK")</formula>
    </cfRule>
    <cfRule type="expression" priority="2" dxfId="1">
      <formula>AND($A4&lt;&gt;"",$V4&lt;&gt;"OK")</formula>
    </cfRule>
  </conditionalFormatting>
  <conditionalFormatting sqref="S4:S103">
    <cfRule type="expression" priority="3" dxfId="2">
      <formula>AND($A4&lt;&gt;"",$S4&lt;0)</formula>
    </cfRule>
    <cfRule type="expression" priority="4" dxfId="3">
      <formula>AND($A4&lt;&gt;"",$S4&gt;0)</formula>
    </cfRule>
  </conditionalFormatting>
  <dataValidations count="8">
    <dataValidation sqref="D4:D103" showDropDown="0" showInputMessage="0" showErrorMessage="1" allowBlank="0" errorTitle="Check segment" error="Choose a segment from the Assumptions sheet." type="list">
      <formula1>Assumptions!$F$4:$F$8</formula1>
    </dataValidation>
    <dataValidation sqref="E4:E103" showDropDown="0" showInputMessage="0" showErrorMessage="1" allowBlank="0" errorTitle="Check service plan" error="Choose a service plan from the Assumptions sheet." type="list">
      <formula1>Assumptions!$I$4:$I$8</formula1>
    </dataValidation>
    <dataValidation sqref="F4:G103" showDropDown="0" showInputMessage="0" showErrorMessage="1" allowBlank="0" errorTitle="Check date" error="Enter a date within the editable date limits on the Assumptions sheet." type="date" operator="between">
      <formula1>Assumptions!$B$7</formula1>
      <formula2>Assumptions!$B$8</formula2>
    </dataValidation>
    <dataValidation sqref="H4:H103" showDropDown="0" showInputMessage="0" showErrorMessage="1" allowBlank="0" errorTitle="Check status" error="Choose a status from the Assumptions sheet." type="list">
      <formula1>Assumptions!$K$4:$K$6</formula1>
    </dataValidation>
    <dataValidation sqref="I4:I103" showDropDown="0" showInputMessage="0" showErrorMessage="1" allowBlank="0" errorTitle="Check monthly revenue" error="Enter zero or a positive amount within the editable limit." type="decimal" operator="between">
      <formula1>0</formula1>
      <formula2>Assumptions!$B$9</formula2>
    </dataValidation>
    <dataValidation sqref="J4:J103" showDropDown="0" showInputMessage="0" showErrorMessage="1" allowBlank="0" errorTitle="Check visits" error="Enter zero or a positive number of visits within the editable limit." type="decimal" operator="between">
      <formula1>0</formula1>
      <formula2>Assumptions!$B$10</formula2>
    </dataValidation>
    <dataValidation sqref="K4:M103" showDropDown="0" showInputMessage="0" showErrorMessage="1" allowBlank="0" errorTitle="Check cost" error="Enter zero or a positive cost within the editable limit." type="decimal" operator="between">
      <formula1>0</formula1>
      <formula2>Assumptions!$B$11</formula2>
    </dataValidation>
    <dataValidation sqref="N4:N103" showDropDown="0" showInputMessage="0" showErrorMessage="1" allowBlank="0" errorTitle="Check retention" error="Enter whole months within the editable retention limit or leave the override blank." type="whole" operator="between">
      <formula1>1</formula1>
      <formula2>Assumptions!$B$12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/>
  </sheetPr>
  <dimension ref="A1:L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15" customWidth="1" min="3" max="3"/>
    <col width="45" customWidth="1" min="4" max="4"/>
    <col width="3" customWidth="1" min="5" max="5"/>
    <col width="24" customWidth="1" min="6" max="6"/>
    <col width="22" customWidth="1" min="7" max="7"/>
    <col width="3" customWidth="1" min="8" max="8"/>
    <col width="23" customWidth="1" min="9" max="9"/>
    <col width="3" customWidth="1" min="10" max="10"/>
    <col width="18" customWidth="1" min="11" max="11"/>
    <col width="3" customWidth="1" min="12" max="12"/>
  </cols>
  <sheetData>
    <row r="1" ht="28" customHeight="1">
      <c r="A1" s="1" t="inlineStr">
        <is>
          <t>Editable Assumptions and Choice Lists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6" t="n"/>
    </row>
    <row r="2"/>
    <row r="3" ht="32" customHeight="1">
      <c r="A3" s="11" t="inlineStr">
        <is>
          <t>Setting</t>
        </is>
      </c>
      <c r="B3" s="11" t="inlineStr">
        <is>
          <t>Value</t>
        </is>
      </c>
      <c r="C3" s="11" t="inlineStr">
        <is>
          <t>Unit</t>
        </is>
      </c>
      <c r="D3" s="11" t="inlineStr">
        <is>
          <t>Use</t>
        </is>
      </c>
      <c r="F3" s="11" t="inlineStr">
        <is>
          <t>Segment</t>
        </is>
      </c>
      <c r="G3" s="11" t="inlineStr">
        <is>
          <t>Default Retention Months</t>
        </is>
      </c>
      <c r="I3" s="11" t="inlineStr">
        <is>
          <t>Service Plan</t>
        </is>
      </c>
      <c r="K3" s="11" t="inlineStr">
        <is>
          <t>Status</t>
        </is>
      </c>
    </row>
    <row r="4">
      <c r="A4" s="30" t="inlineStr">
        <is>
          <t>Valuation date</t>
        </is>
      </c>
      <c r="B4" s="22" t="n">
        <v>46276</v>
      </c>
      <c r="C4" s="31" t="inlineStr">
        <is>
          <t>Date</t>
        </is>
      </c>
      <c r="D4" s="30" t="inlineStr">
        <is>
          <t>Used to measure observed customer months.</t>
        </is>
      </c>
      <c r="F4" s="21" t="inlineStr">
        <is>
          <t>Residential Core</t>
        </is>
      </c>
      <c r="G4" s="25" t="n">
        <v>36</v>
      </c>
      <c r="I4" s="21" t="inlineStr">
        <is>
          <t>Basic Mow</t>
        </is>
      </c>
      <c r="K4" s="21" t="inlineStr">
        <is>
          <t>Active</t>
        </is>
      </c>
    </row>
    <row r="5">
      <c r="A5" s="32" t="inlineStr">
        <is>
          <t>Low margin review threshold</t>
        </is>
      </c>
      <c r="B5" s="33" t="n">
        <v>0.25</v>
      </c>
      <c r="C5" s="34" t="inlineStr">
        <is>
          <t>Percent</t>
        </is>
      </c>
      <c r="D5" s="32" t="inlineStr">
        <is>
          <t>Flags a row for human review below this margin.</t>
        </is>
      </c>
      <c r="F5" s="21" t="inlineStr">
        <is>
          <t>Residential Premium</t>
        </is>
      </c>
      <c r="G5" s="25" t="n">
        <v>48</v>
      </c>
      <c r="I5" s="21" t="inlineStr">
        <is>
          <t>Full Lawn</t>
        </is>
      </c>
      <c r="K5" s="21" t="inlineStr">
        <is>
          <t>Paused</t>
        </is>
      </c>
    </row>
    <row r="6">
      <c r="A6" s="30" t="inlineStr">
        <is>
          <t>Long payback review threshold</t>
        </is>
      </c>
      <c r="B6" s="25" t="n">
        <v>8</v>
      </c>
      <c r="C6" s="31" t="inlineStr">
        <is>
          <t>Months</t>
        </is>
      </c>
      <c r="D6" s="30" t="inlineStr">
        <is>
          <t>Flags a row for human review above this payback period.</t>
        </is>
      </c>
      <c r="F6" s="21" t="inlineStr">
        <is>
          <t>Small Commercial</t>
        </is>
      </c>
      <c r="G6" s="25" t="n">
        <v>60</v>
      </c>
      <c r="I6" s="21" t="inlineStr">
        <is>
          <t>Landscape Care</t>
        </is>
      </c>
      <c r="K6" s="21" t="inlineStr">
        <is>
          <t>Closed</t>
        </is>
      </c>
    </row>
    <row r="7">
      <c r="A7" s="32" t="inlineStr">
        <is>
          <t>Earliest accepted date</t>
        </is>
      </c>
      <c r="B7" s="22" t="n">
        <v>42370</v>
      </c>
      <c r="C7" s="34" t="inlineStr">
        <is>
          <t>Date</t>
        </is>
      </c>
      <c r="D7" s="32" t="inlineStr">
        <is>
          <t>Lower limit for entered start and end dates.</t>
        </is>
      </c>
      <c r="F7" s="21" t="inlineStr">
        <is>
          <t>Seasonal</t>
        </is>
      </c>
      <c r="G7" s="25" t="n">
        <v>18</v>
      </c>
      <c r="I7" s="21" t="inlineStr">
        <is>
          <t>Seasonal Care</t>
        </is>
      </c>
    </row>
    <row r="8">
      <c r="A8" s="30" t="inlineStr">
        <is>
          <t>Latest accepted date</t>
        </is>
      </c>
      <c r="B8" s="22" t="n">
        <v>46641</v>
      </c>
      <c r="C8" s="31" t="inlineStr">
        <is>
          <t>Date</t>
        </is>
      </c>
      <c r="D8" s="30" t="inlineStr">
        <is>
          <t>Upper limit for entered start and end dates.</t>
        </is>
      </c>
      <c r="F8" s="21" t="inlineStr">
        <is>
          <t>Other</t>
        </is>
      </c>
      <c r="G8" s="25" t="n">
        <v>24</v>
      </c>
      <c r="I8" s="21" t="inlineStr">
        <is>
          <t>Mow and Edge</t>
        </is>
      </c>
    </row>
    <row r="9">
      <c r="A9" s="32" t="inlineStr">
        <is>
          <t>Maximum monthly revenue</t>
        </is>
      </c>
      <c r="B9" s="23" t="n">
        <v>50000</v>
      </c>
      <c r="C9" s="34" t="inlineStr">
        <is>
          <t>US dollars</t>
        </is>
      </c>
      <c r="D9" s="32" t="inlineStr">
        <is>
          <t>Upper validation limit for monthly recurring revenue.</t>
        </is>
      </c>
    </row>
    <row r="10">
      <c r="A10" s="30" t="inlineStr">
        <is>
          <t>Maximum visits per month</t>
        </is>
      </c>
      <c r="B10" s="25" t="n">
        <v>31</v>
      </c>
      <c r="C10" s="31" t="inlineStr">
        <is>
          <t>Visits</t>
        </is>
      </c>
      <c r="D10" s="30" t="inlineStr">
        <is>
          <t>Upper validation limit for monthly visit quantity.</t>
        </is>
      </c>
    </row>
    <row r="11">
      <c r="A11" s="32" t="inlineStr">
        <is>
          <t>Maximum cost input</t>
        </is>
      </c>
      <c r="B11" s="23" t="n">
        <v>50000</v>
      </c>
      <c r="C11" s="34" t="inlineStr">
        <is>
          <t>US dollars</t>
        </is>
      </c>
      <c r="D11" s="32" t="inlineStr">
        <is>
          <t>Upper validation limit for cost fields.</t>
        </is>
      </c>
    </row>
    <row r="12">
      <c r="A12" s="30" t="inlineStr">
        <is>
          <t>Maximum retention</t>
        </is>
      </c>
      <c r="B12" s="25" t="n">
        <v>240</v>
      </c>
      <c r="C12" s="31" t="inlineStr">
        <is>
          <t>Months</t>
        </is>
      </c>
      <c r="D12" s="30" t="inlineStr">
        <is>
          <t>Upper validation limit for retention months.</t>
        </is>
      </c>
    </row>
    <row r="13"/>
    <row r="14"/>
    <row r="15" ht="32" customHeight="1">
      <c r="A15" s="3" t="inlineStr">
        <is>
          <t>Estimate note</t>
        </is>
      </c>
      <c r="B15" s="30" t="inlineStr">
        <is>
          <t>Customer value is an estimate based on entered recurring revenue, entered costs, and entered retention.</t>
        </is>
      </c>
    </row>
    <row r="16" ht="32" customHeight="1">
      <c r="A16" s="3" t="inlineStr">
        <is>
          <t>Review note</t>
        </is>
      </c>
      <c r="B16" s="30" t="inlineStr">
        <is>
          <t>Alerts request a human check only and do not verify contracts, taxes, or compliance.</t>
        </is>
      </c>
    </row>
    <row r="17" ht="32" customHeight="1">
      <c r="A17" s="3" t="inlineStr">
        <is>
          <t>Date note</t>
        </is>
      </c>
      <c r="B17" s="30" t="inlineStr">
        <is>
          <t>Change the valuation date to test another as-of date.</t>
        </is>
      </c>
    </row>
  </sheetData>
  <autoFilter ref="A3:D12"/>
  <mergeCells count="1">
    <mergeCell ref="A1:L1"/>
  </mergeCells>
  <dataValidations count="5">
    <dataValidation sqref="B4 B7:B8" showDropDown="0" showInputMessage="0" showErrorMessage="1" allowBlank="0" errorTitle="Check assumption date" error="Enter a date from 01/01/2000 through 12/31/2100." type="date" operator="between">
      <formula1>DATE(2000,1,1)</formula1>
      <formula2>DATE(2100,12,31)</formula2>
    </dataValidation>
    <dataValidation sqref="B5" showDropDown="0" showInputMessage="0" showErrorMessage="1" allowBlank="0" errorTitle="Check percentage" error="Enter a decimal percentage from 0 through 1." type="decimal" operator="between">
      <formula1>0</formula1>
      <formula2>1</formula2>
    </dataValidation>
    <dataValidation sqref="B6 B12" showDropDown="0" showInputMessage="0" showErrorMessage="1" allowBlank="0" errorTitle="Check month limit" error="Enter a whole number from 1 through 600." type="whole" operator="between">
      <formula1>1</formula1>
      <formula2>600</formula2>
    </dataValidation>
    <dataValidation sqref="B9:B11" showDropDown="0" showInputMessage="0" showErrorMessage="1" allowBlank="0" errorTitle="Check limit" error="Enter zero or a positive limit up to $1,000,000." type="decimal" operator="between">
      <formula1>0</formula1>
      <formula2>1000000</formula2>
    </dataValidation>
    <dataValidation sqref="G4:G8" showDropDown="0" showInputMessage="0" showErrorMessage="1" allowBlank="0" errorTitle="Check default retention" error="Enter whole months within the maximum retention assumption." type="whole" operator="between">
      <formula1>1</formula1>
      <formula2>$B$12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2026-09-11T03:38:38Z</dcterms:created>
  <dcterms:modified xmlns:dcterms="http://purl.org/dc/terms/" xmlns:xsi="http://www.w3.org/2001/XMLSchema-instance" xsi:type="dcterms:W3CDTF">2026-09-11T03:38:39+00:00Z</dcterms:modified>
</cp:coreProperties>
</file>