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'Estimates'!$A$4:$V$104</definedName>
    <definedName name="_xlnm._FilterDatabase" localSheetId="2" hidden="1">'Assumptions'!$A$4:$D$104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17261F"/>
      <sz val="10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3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3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4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 Value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'Summary'!C12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'Summary'!$A$13:$A$17</f>
            </numRef>
          </cat>
          <val>
            <numRef>
              <f>'Summary'!$C$13:$C$17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($)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10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L17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8" customWidth="1" min="3" max="3"/>
    <col width="24" customWidth="1" min="4" max="4"/>
    <col width="17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8" customHeight="1">
      <c r="A1" s="1" t="inlineStr">
        <is>
          <t>Lawn Care Estimate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21" customHeight="1">
      <c r="A2" s="4" t="inlineStr">
        <is>
          <t>Indicators are calculated from entered estimates. All sample records are fictional.</t>
        </is>
      </c>
    </row>
    <row r="3"/>
    <row r="4">
      <c r="A4" s="5" t="inlineStr">
        <is>
          <t>Indicator</t>
        </is>
      </c>
      <c r="B4" s="5" t="inlineStr">
        <is>
          <t>Value</t>
        </is>
      </c>
      <c r="D4" s="5" t="inlineStr">
        <is>
          <t>Indicator</t>
        </is>
      </c>
      <c r="E4" s="5" t="inlineStr">
        <is>
          <t>Value</t>
        </is>
      </c>
    </row>
    <row r="5">
      <c r="A5" s="6" t="inlineStr">
        <is>
          <t>As of date</t>
        </is>
      </c>
      <c r="B5" s="7">
        <f>TODAY()</f>
        <v/>
      </c>
      <c r="D5" s="6" t="inlineStr">
        <is>
          <t>Accepted estimates</t>
        </is>
      </c>
      <c r="E5" s="8">
        <f>COUNTIF(Estimates!$F$5:$F$104,"Accepted")</f>
        <v/>
      </c>
    </row>
    <row r="6">
      <c r="A6" s="6" t="inlineStr">
        <is>
          <t>Estimates entered</t>
        </is>
      </c>
      <c r="B6" s="8">
        <f>COUNTIF(Estimates!$A$5:$A$104,"?*")</f>
        <v/>
      </c>
      <c r="D6" s="6" t="inlineStr">
        <is>
          <t>Accepted value</t>
        </is>
      </c>
      <c r="E6" s="9">
        <f>SUMIF(Estimates!$F$5:$F$104,"Accepted",Estimates!$T$5:$T$104)</f>
        <v/>
      </c>
    </row>
    <row r="7">
      <c r="A7" s="6" t="inlineStr">
        <is>
          <t>Total estimate value</t>
        </is>
      </c>
      <c r="B7" s="9">
        <f>SUM(Estimates!$T$5:$T$104)</f>
        <v/>
      </c>
      <c r="D7" s="6" t="inlineStr">
        <is>
          <t>Estimated gross profit</t>
        </is>
      </c>
      <c r="E7" s="9">
        <f>SUMIF(Estimates!$F$5:$F$104,"Accepted",Estimates!$T$5:$T$104)-SUMIF(Estimates!$F$5:$F$104,"Accepted",Estimates!$Q$5:$Q$104)</f>
        <v/>
      </c>
    </row>
    <row r="8">
      <c r="A8" s="6" t="inlineStr">
        <is>
          <t>Open estimate value</t>
        </is>
      </c>
      <c r="B8" s="9">
        <f>SUMIF(Estimates!$F$5:$F$104,"Draft",Estimates!$T$5:$T$104)+SUMIF(Estimates!$F$5:$F$104,"Sent",Estimates!$T$5:$T$104)</f>
        <v/>
      </c>
      <c r="D8" s="6" t="inlineStr">
        <is>
          <t>Acceptance rate</t>
        </is>
      </c>
      <c r="E8" s="10">
        <f>IFERROR(COUNTIF(Estimates!$F$5:$F$104,"Accepted")/(COUNTIF(Estimates!$F$5:$F$104,"Accepted")+COUNTIF(Estimates!$F$5:$F$104,"Declined")),"")</f>
        <v/>
      </c>
    </row>
    <row r="9">
      <c r="A9" s="6" t="inlineStr">
        <is>
          <t>Average estimate</t>
        </is>
      </c>
      <c r="B9" s="9">
        <f>IFERROR(AVERAGE(Estimates!$T$5:$T$104),"")</f>
        <v/>
      </c>
      <c r="D9" s="6" t="inlineStr">
        <is>
          <t>Rows needing review</t>
        </is>
      </c>
      <c r="E9" s="8">
        <f>COUNTIF(Estimates!$V$5:$V$104,"?*")</f>
        <v/>
      </c>
    </row>
    <row r="10"/>
    <row r="11"/>
    <row r="12" ht="30" customHeight="1">
      <c r="A12" s="11" t="inlineStr">
        <is>
          <t>Status</t>
        </is>
      </c>
      <c r="B12" s="11" t="inlineStr">
        <is>
          <t>Count</t>
        </is>
      </c>
      <c r="C12" s="11" t="inlineStr">
        <is>
          <t>Estimate Value</t>
        </is>
      </c>
    </row>
    <row r="13">
      <c r="A13" s="6">
        <f>Assumptions!$H$5</f>
        <v/>
      </c>
      <c r="B13" s="12">
        <f>COUNTIF(Estimates!$F$5:$F$104,$A13)</f>
        <v/>
      </c>
      <c r="C13" s="13">
        <f>SUMIF(Estimates!$F$5:$F$104,$A13,Estimates!$T$5:$T$104)</f>
        <v/>
      </c>
    </row>
    <row r="14">
      <c r="A14" s="14">
        <f>Assumptions!$H$6</f>
        <v/>
      </c>
      <c r="B14" s="15">
        <f>COUNTIF(Estimates!$F$5:$F$104,$A14)</f>
        <v/>
      </c>
      <c r="C14" s="16">
        <f>SUMIF(Estimates!$F$5:$F$104,$A14,Estimates!$T$5:$T$104)</f>
        <v/>
      </c>
    </row>
    <row r="15">
      <c r="A15" s="6">
        <f>Assumptions!$H$7</f>
        <v/>
      </c>
      <c r="B15" s="12">
        <f>COUNTIF(Estimates!$F$5:$F$104,$A15)</f>
        <v/>
      </c>
      <c r="C15" s="13">
        <f>SUMIF(Estimates!$F$5:$F$104,$A15,Estimates!$T$5:$T$104)</f>
        <v/>
      </c>
    </row>
    <row r="16">
      <c r="A16" s="14">
        <f>Assumptions!$H$8</f>
        <v/>
      </c>
      <c r="B16" s="15">
        <f>COUNTIF(Estimates!$F$5:$F$104,$A16)</f>
        <v/>
      </c>
      <c r="C16" s="16">
        <f>SUMIF(Estimates!$F$5:$F$104,$A16,Estimates!$T$5:$T$104)</f>
        <v/>
      </c>
    </row>
    <row r="17">
      <c r="A17" s="6">
        <f>Assumptions!$H$9</f>
        <v/>
      </c>
      <c r="B17" s="12">
        <f>COUNTIF(Estimates!$F$5:$F$104,$A17)</f>
        <v/>
      </c>
      <c r="C17" s="13">
        <f>SUMIF(Estimates!$F$5:$F$104,$A17,Estimates!$T$5:$T$104)</f>
        <v/>
      </c>
    </row>
  </sheetData>
  <mergeCells count="1">
    <mergeCell ref="A1:L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337A4E"/>
    <outlinePr summaryBelow="1" summaryRight="1"/>
    <pageSetUpPr fitToPage="1"/>
  </sheetPr>
  <dimension ref="A1:V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31" customWidth="1" min="3" max="3"/>
    <col width="32" customWidth="1" min="4" max="4"/>
    <col width="22" customWidth="1" min="5" max="5"/>
    <col width="13" customWidth="1" min="6" max="6"/>
    <col width="12" customWidth="1" min="7" max="7"/>
    <col width="15" customWidth="1" min="8" max="8"/>
    <col width="20" customWidth="1" min="9" max="9"/>
    <col width="29" customWidth="1" min="10" max="10"/>
    <col width="13" customWidth="1" min="11" max="11"/>
    <col width="14" customWidth="1" min="12" max="12"/>
    <col width="14" customWidth="1" min="13" max="13"/>
    <col width="15" customWidth="1" min="14" max="14"/>
    <col width="15" customWidth="1" min="15" max="15"/>
    <col width="13" customWidth="1" min="16" max="16"/>
    <col width="14" customWidth="1" min="17" max="17"/>
    <col width="12" customWidth="1" min="18" max="18"/>
    <col width="15" customWidth="1" min="19" max="19"/>
    <col width="16" customWidth="1" min="20" max="20"/>
    <col width="14" customWidth="1" min="21" max="21"/>
    <col width="24" customWidth="1" min="22" max="22"/>
  </cols>
  <sheetData>
    <row r="1" ht="28" customHeight="1">
      <c r="A1" s="1" t="inlineStr">
        <is>
          <t>Lawn Care Estimate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3" t="n"/>
    </row>
    <row r="2" ht="24" customHeight="1">
      <c r="A2" s="4" t="inlineStr">
        <is>
          <t>Enter one primary service estimate per row. Yellow cells are editable; calculated cells use service assumptions.</t>
        </is>
      </c>
    </row>
    <row r="3"/>
    <row r="4" ht="30" customHeight="1">
      <c r="A4" s="11" t="inlineStr">
        <is>
          <t>Estimate ID</t>
        </is>
      </c>
      <c r="B4" s="11" t="inlineStr">
        <is>
          <t>Estimate Date</t>
        </is>
      </c>
      <c r="C4" s="11" t="inlineStr">
        <is>
          <t>Customer</t>
        </is>
      </c>
      <c r="D4" s="11" t="inlineStr">
        <is>
          <t>Property / Site</t>
        </is>
      </c>
      <c r="E4" s="11" t="inlineStr">
        <is>
          <t>Primary Service</t>
        </is>
      </c>
      <c r="F4" s="11" t="inlineStr">
        <is>
          <t>Status</t>
        </is>
      </c>
      <c r="G4" s="11" t="inlineStr">
        <is>
          <t>Quantity</t>
        </is>
      </c>
      <c r="H4" s="11" t="inlineStr">
        <is>
          <t>Scope Unit</t>
        </is>
      </c>
      <c r="I4" s="11" t="inlineStr">
        <is>
          <t>Crew Assignment</t>
        </is>
      </c>
      <c r="J4" s="11" t="inlineStr">
        <is>
          <t>Equipment Assignment</t>
        </is>
      </c>
      <c r="K4" s="11" t="inlineStr">
        <is>
          <t>Labor Hours</t>
        </is>
      </c>
      <c r="L4" s="11" t="inlineStr">
        <is>
          <t>Labor Rate</t>
        </is>
      </c>
      <c r="M4" s="11" t="inlineStr">
        <is>
          <t>Labor Cost</t>
        </is>
      </c>
      <c r="N4" s="11" t="inlineStr">
        <is>
          <t>Materials Cost</t>
        </is>
      </c>
      <c r="O4" s="11" t="inlineStr">
        <is>
          <t>Equipment Cost</t>
        </is>
      </c>
      <c r="P4" s="11" t="inlineStr">
        <is>
          <t>Other Cost</t>
        </is>
      </c>
      <c r="Q4" s="11" t="inlineStr">
        <is>
          <t>Direct Cost</t>
        </is>
      </c>
      <c r="R4" s="11" t="inlineStr">
        <is>
          <t>Markup</t>
        </is>
      </c>
      <c r="S4" s="11" t="inlineStr">
        <is>
          <t>Markup Amount</t>
        </is>
      </c>
      <c r="T4" s="11" t="inlineStr">
        <is>
          <t>Estimate Total</t>
        </is>
      </c>
      <c r="U4" s="11" t="inlineStr">
        <is>
          <t>Valid Through</t>
        </is>
      </c>
      <c r="V4" s="11" t="inlineStr">
        <is>
          <t>Review Alert</t>
        </is>
      </c>
    </row>
    <row r="5">
      <c r="A5" s="17" t="inlineStr">
        <is>
          <t>EST-DEMO-001</t>
        </is>
      </c>
      <c r="B5" s="18" t="n">
        <v>46259</v>
      </c>
      <c r="C5" s="17" t="inlineStr">
        <is>
          <t>Fictional Bluebird Cottage LLC</t>
        </is>
      </c>
      <c r="D5" s="17" t="inlineStr">
        <is>
          <t>Fictional Bluebird Cottage Grounds</t>
        </is>
      </c>
      <c r="E5" s="17" t="inlineStr">
        <is>
          <t>Mowing visit</t>
        </is>
      </c>
      <c r="F5" s="17" t="inlineStr">
        <is>
          <t>Draft</t>
        </is>
      </c>
      <c r="G5" s="19" t="n">
        <v>0.5</v>
      </c>
      <c r="H5" s="20">
        <f>IF(OR($A5="",$E5=""),"",IFERROR(VLOOKUP($E5,Assumptions!$A$5:$D$104,2,FALSE),""))</f>
        <v/>
      </c>
      <c r="I5" s="21" t="inlineStr">
        <is>
          <t>Fictional Crew A</t>
        </is>
      </c>
      <c r="J5" s="21" t="inlineStr">
        <is>
          <t>Fictional Zero-Turn 01</t>
        </is>
      </c>
      <c r="K5" s="19" t="n">
        <v>2</v>
      </c>
      <c r="L5" s="13">
        <f>IF(OR($A5="",$E5=""),"",IFERROR(VLOOKUP($E5,Assumptions!$A$5:$D$104,3,FALSE),""))</f>
        <v/>
      </c>
      <c r="M5" s="13">
        <f>IF($A5="","",IF(OR($K5="",$L5=""),"",IFERROR($K5*$L5,"")))</f>
        <v/>
      </c>
      <c r="N5" s="22" t="n">
        <v>6</v>
      </c>
      <c r="O5" s="22" t="n">
        <v>24</v>
      </c>
      <c r="P5" s="22" t="n">
        <v>0</v>
      </c>
      <c r="Q5" s="13">
        <f>IF($A5="","",IF(COUNT($M5:$P5)=0,"",SUM($M5:$P5)))</f>
        <v/>
      </c>
      <c r="R5" s="23">
        <f>IF(OR($A5="",$E5=""),"",IFERROR(VLOOKUP($E5,Assumptions!$A$5:$D$104,4,FALSE),""))</f>
        <v/>
      </c>
      <c r="S5" s="13">
        <f>IF($A5="","",IF(OR($Q5="",$R5=""),"",IFERROR($Q5*$R5,"")))</f>
        <v/>
      </c>
      <c r="T5" s="13">
        <f>IF($A5="","",IF($Q5="","",IFERROR($Q5+IF($S5="",0,$S5),"")))</f>
        <v/>
      </c>
      <c r="U5" s="18" t="n">
        <v>46289</v>
      </c>
      <c r="V5" s="24">
        <f>IF($A5="","",IF($F5="","Enter status",IF($E5="","Enter service",IF(AND($F5="Sent",$U5=""),"Enter valid-through date",IF(AND($F5="Sent",$U5&lt;&gt;"",$U5&lt;TODAY()),"Review expired date",IF($T5="","Check pricing inputs",""))))))</f>
        <v/>
      </c>
    </row>
    <row r="6">
      <c r="A6" s="17" t="inlineStr">
        <is>
          <t>EST-DEMO-002</t>
        </is>
      </c>
      <c r="B6" s="18" t="n">
        <v>46261</v>
      </c>
      <c r="C6" s="17" t="inlineStr">
        <is>
          <t>Fictional Lantern Gate HOA</t>
        </is>
      </c>
      <c r="D6" s="17" t="inlineStr">
        <is>
          <t>Fictional Lantern Gate Common Lawn</t>
        </is>
      </c>
      <c r="E6" s="17" t="inlineStr">
        <is>
          <t>Bed edging</t>
        </is>
      </c>
      <c r="F6" s="17" t="inlineStr">
        <is>
          <t>Sent</t>
        </is>
      </c>
      <c r="G6" s="19" t="n">
        <v>240</v>
      </c>
      <c r="H6" s="25">
        <f>IF(OR($A6="",$E6=""),"",IFERROR(VLOOKUP($E6,Assumptions!$A$5:$D$104,2,FALSE),""))</f>
        <v/>
      </c>
      <c r="I6" s="21" t="inlineStr">
        <is>
          <t>Fictional Crew B</t>
        </is>
      </c>
      <c r="J6" s="21" t="inlineStr">
        <is>
          <t>Fictional Edger 01</t>
        </is>
      </c>
      <c r="K6" s="19" t="n">
        <v>3.5</v>
      </c>
      <c r="L6" s="16">
        <f>IF(OR($A6="",$E6=""),"",IFERROR(VLOOKUP($E6,Assumptions!$A$5:$D$104,3,FALSE),""))</f>
        <v/>
      </c>
      <c r="M6" s="16">
        <f>IF($A6="","",IF(OR($K6="",$L6=""),"",IFERROR($K6*$L6,"")))</f>
        <v/>
      </c>
      <c r="N6" s="22" t="n">
        <v>18</v>
      </c>
      <c r="O6" s="22" t="n">
        <v>20</v>
      </c>
      <c r="P6" s="22" t="n">
        <v>0</v>
      </c>
      <c r="Q6" s="16">
        <f>IF($A6="","",IF(COUNT($M6:$P6)=0,"",SUM($M6:$P6)))</f>
        <v/>
      </c>
      <c r="R6" s="26">
        <f>IF(OR($A6="",$E6=""),"",IFERROR(VLOOKUP($E6,Assumptions!$A$5:$D$104,4,FALSE),""))</f>
        <v/>
      </c>
      <c r="S6" s="16">
        <f>IF($A6="","",IF(OR($Q6="",$R6=""),"",IFERROR($Q6*$R6,"")))</f>
        <v/>
      </c>
      <c r="T6" s="16">
        <f>IF($A6="","",IF($Q6="","",IFERROR($Q6+IF($S6="",0,$S6),"")))</f>
        <v/>
      </c>
      <c r="U6" s="18" t="n">
        <v>46275</v>
      </c>
      <c r="V6" s="27">
        <f>IF($A6="","",IF($F6="","Enter status",IF($E6="","Enter service",IF(AND($F6="Sent",$U6=""),"Enter valid-through date",IF(AND($F6="Sent",$U6&lt;&gt;"",$U6&lt;TODAY()),"Review expired date",IF($T6="","Check pricing inputs",""))))))</f>
        <v/>
      </c>
    </row>
    <row r="7">
      <c r="A7" s="17" t="inlineStr">
        <is>
          <t>EST-DEMO-003</t>
        </is>
      </c>
      <c r="B7" s="18" t="n">
        <v>46262</v>
      </c>
      <c r="C7" s="17" t="inlineStr">
        <is>
          <t>Fictional Copper Cloud Studio</t>
        </is>
      </c>
      <c r="D7" s="17" t="inlineStr">
        <is>
          <t>Fictional Copper Cloud Courtyard</t>
        </is>
      </c>
      <c r="E7" s="17" t="inlineStr">
        <is>
          <t>Mulch installation</t>
        </is>
      </c>
      <c r="F7" s="17" t="inlineStr">
        <is>
          <t>Accepted</t>
        </is>
      </c>
      <c r="G7" s="19" t="n">
        <v>8</v>
      </c>
      <c r="H7" s="20">
        <f>IF(OR($A7="",$E7=""),"",IFERROR(VLOOKUP($E7,Assumptions!$A$5:$D$104,2,FALSE),""))</f>
        <v/>
      </c>
      <c r="I7" s="21" t="inlineStr">
        <is>
          <t>Fictional Crew C</t>
        </is>
      </c>
      <c r="J7" s="21" t="inlineStr">
        <is>
          <t>Fictional Trailer 01</t>
        </is>
      </c>
      <c r="K7" s="19" t="n">
        <v>12</v>
      </c>
      <c r="L7" s="13">
        <f>IF(OR($A7="",$E7=""),"",IFERROR(VLOOKUP($E7,Assumptions!$A$5:$D$104,3,FALSE),""))</f>
        <v/>
      </c>
      <c r="M7" s="13">
        <f>IF($A7="","",IF(OR($K7="",$L7=""),"",IFERROR($K7*$L7,"")))</f>
        <v/>
      </c>
      <c r="N7" s="22" t="n">
        <v>360</v>
      </c>
      <c r="O7" s="22" t="n">
        <v>75</v>
      </c>
      <c r="P7" s="22" t="n">
        <v>30</v>
      </c>
      <c r="Q7" s="13">
        <f>IF($A7="","",IF(COUNT($M7:$P7)=0,"",SUM($M7:$P7)))</f>
        <v/>
      </c>
      <c r="R7" s="23">
        <f>IF(OR($A7="",$E7=""),"",IFERROR(VLOOKUP($E7,Assumptions!$A$5:$D$104,4,FALSE),""))</f>
        <v/>
      </c>
      <c r="S7" s="13">
        <f>IF($A7="","",IF(OR($Q7="",$R7=""),"",IFERROR($Q7*$R7,"")))</f>
        <v/>
      </c>
      <c r="T7" s="13">
        <f>IF($A7="","",IF($Q7="","",IFERROR($Q7+IF($S7="",0,$S7),"")))</f>
        <v/>
      </c>
      <c r="U7" s="18" t="n">
        <v>46276</v>
      </c>
      <c r="V7" s="24">
        <f>IF($A7="","",IF($F7="","Enter status",IF($E7="","Enter service",IF(AND($F7="Sent",$U7=""),"Enter valid-through date",IF(AND($F7="Sent",$U7&lt;&gt;"",$U7&lt;TODAY()),"Review expired date",IF($T7="","Check pricing inputs",""))))))</f>
        <v/>
      </c>
    </row>
    <row r="8">
      <c r="A8" s="17" t="inlineStr">
        <is>
          <t>EST-DEMO-004</t>
        </is>
      </c>
      <c r="B8" s="18" t="n">
        <v>46264</v>
      </c>
      <c r="C8" s="17" t="inlineStr">
        <is>
          <t>Fictional Paper Acorn Trust</t>
        </is>
      </c>
      <c r="D8" s="17" t="inlineStr">
        <is>
          <t>Fictional Paper Acorn Garden</t>
        </is>
      </c>
      <c r="E8" s="17" t="inlineStr">
        <is>
          <t>Shrub trimming</t>
        </is>
      </c>
      <c r="F8" s="17" t="inlineStr">
        <is>
          <t>Declined</t>
        </is>
      </c>
      <c r="G8" s="19" t="n">
        <v>22</v>
      </c>
      <c r="H8" s="25">
        <f>IF(OR($A8="",$E8=""),"",IFERROR(VLOOKUP($E8,Assumptions!$A$5:$D$104,2,FALSE),""))</f>
        <v/>
      </c>
      <c r="I8" s="21" t="inlineStr">
        <is>
          <t>Fictional Crew B</t>
        </is>
      </c>
      <c r="J8" s="21" t="inlineStr">
        <is>
          <t>Fictional Hedge Trimmer 01</t>
        </is>
      </c>
      <c r="K8" s="19" t="n">
        <v>7</v>
      </c>
      <c r="L8" s="16">
        <f>IF(OR($A8="",$E8=""),"",IFERROR(VLOOKUP($E8,Assumptions!$A$5:$D$104,3,FALSE),""))</f>
        <v/>
      </c>
      <c r="M8" s="16">
        <f>IF($A8="","",IF(OR($K8="",$L8=""),"",IFERROR($K8*$L8,"")))</f>
        <v/>
      </c>
      <c r="N8" s="22" t="n">
        <v>12</v>
      </c>
      <c r="O8" s="22" t="n">
        <v>28</v>
      </c>
      <c r="P8" s="22" t="n">
        <v>0</v>
      </c>
      <c r="Q8" s="16">
        <f>IF($A8="","",IF(COUNT($M8:$P8)=0,"",SUM($M8:$P8)))</f>
        <v/>
      </c>
      <c r="R8" s="26">
        <f>IF(OR($A8="",$E8=""),"",IFERROR(VLOOKUP($E8,Assumptions!$A$5:$D$104,4,FALSE),""))</f>
        <v/>
      </c>
      <c r="S8" s="16">
        <f>IF($A8="","",IF(OR($Q8="",$R8=""),"",IFERROR($Q8*$R8,"")))</f>
        <v/>
      </c>
      <c r="T8" s="16">
        <f>IF($A8="","",IF($Q8="","",IFERROR($Q8+IF($S8="",0,$S8),"")))</f>
        <v/>
      </c>
      <c r="U8" s="18" t="n">
        <v>46271</v>
      </c>
      <c r="V8" s="27">
        <f>IF($A8="","",IF($F8="","Enter status",IF($E8="","Enter service",IF(AND($F8="Sent",$U8=""),"Enter valid-through date",IF(AND($F8="Sent",$U8&lt;&gt;"",$U8&lt;TODAY()),"Review expired date",IF($T8="","Check pricing inputs",""))))))</f>
        <v/>
      </c>
    </row>
    <row r="9">
      <c r="A9" s="17" t="inlineStr">
        <is>
          <t>EST-DEMO-005</t>
        </is>
      </c>
      <c r="B9" s="18" t="n">
        <v>46266</v>
      </c>
      <c r="C9" s="17" t="inlineStr">
        <is>
          <t>Fictional Velvet Finch House</t>
        </is>
      </c>
      <c r="D9" s="17" t="inlineStr">
        <is>
          <t>Fictional Velvet Finch Back Lawn</t>
        </is>
      </c>
      <c r="E9" s="17" t="inlineStr">
        <is>
          <t>Leaf cleanup</t>
        </is>
      </c>
      <c r="F9" s="17" t="inlineStr">
        <is>
          <t>Sent</t>
        </is>
      </c>
      <c r="G9" s="19" t="n">
        <v>0.75</v>
      </c>
      <c r="H9" s="20">
        <f>IF(OR($A9="",$E9=""),"",IFERROR(VLOOKUP($E9,Assumptions!$A$5:$D$104,2,FALSE),""))</f>
        <v/>
      </c>
      <c r="I9" s="21" t="inlineStr">
        <is>
          <t>Fictional Crew A</t>
        </is>
      </c>
      <c r="J9" s="21" t="inlineStr">
        <is>
          <t>Fictional Blower 01</t>
        </is>
      </c>
      <c r="K9" s="19" t="n">
        <v>9</v>
      </c>
      <c r="L9" s="13">
        <f>IF(OR($A9="",$E9=""),"",IFERROR(VLOOKUP($E9,Assumptions!$A$5:$D$104,3,FALSE),""))</f>
        <v/>
      </c>
      <c r="M9" s="13">
        <f>IF($A9="","",IF(OR($K9="",$L9=""),"",IFERROR($K9*$L9,"")))</f>
        <v/>
      </c>
      <c r="N9" s="22" t="n">
        <v>15</v>
      </c>
      <c r="O9" s="22" t="n">
        <v>55</v>
      </c>
      <c r="P9" s="22" t="n">
        <v>10</v>
      </c>
      <c r="Q9" s="13">
        <f>IF($A9="","",IF(COUNT($M9:$P9)=0,"",SUM($M9:$P9)))</f>
        <v/>
      </c>
      <c r="R9" s="23">
        <f>IF(OR($A9="",$E9=""),"",IFERROR(VLOOKUP($E9,Assumptions!$A$5:$D$104,4,FALSE),""))</f>
        <v/>
      </c>
      <c r="S9" s="13">
        <f>IF($A9="","",IF(OR($Q9="",$R9=""),"",IFERROR($Q9*$R9,"")))</f>
        <v/>
      </c>
      <c r="T9" s="13">
        <f>IF($A9="","",IF($Q9="","",IFERROR($Q9+IF($S9="",0,$S9),"")))</f>
        <v/>
      </c>
      <c r="U9" s="18" t="n">
        <v>46270</v>
      </c>
      <c r="V9" s="24">
        <f>IF($A9="","",IF($F9="","Enter status",IF($E9="","Enter service",IF(AND($F9="Sent",$U9=""),"Enter valid-through date",IF(AND($F9="Sent",$U9&lt;&gt;"",$U9&lt;TODAY()),"Review expired date",IF($T9="","Check pricing inputs",""))))))</f>
        <v/>
      </c>
    </row>
    <row r="10">
      <c r="A10" s="17" t="inlineStr">
        <is>
          <t>EST-DEMO-006</t>
        </is>
      </c>
      <c r="B10" s="18" t="n">
        <v>46267</v>
      </c>
      <c r="C10" s="17" t="inlineStr">
        <is>
          <t>Fictional Starlight Pebble LLC</t>
        </is>
      </c>
      <c r="D10" s="17" t="inlineStr">
        <is>
          <t>Fictional Starlight Pebble Lawn</t>
        </is>
      </c>
      <c r="E10" s="17" t="inlineStr">
        <is>
          <t>Core aeration</t>
        </is>
      </c>
      <c r="F10" s="17" t="inlineStr">
        <is>
          <t>Accepted</t>
        </is>
      </c>
      <c r="G10" s="19" t="n">
        <v>0.4</v>
      </c>
      <c r="H10" s="25">
        <f>IF(OR($A10="",$E10=""),"",IFERROR(VLOOKUP($E10,Assumptions!$A$5:$D$104,2,FALSE),""))</f>
        <v/>
      </c>
      <c r="I10" s="21" t="inlineStr">
        <is>
          <t>Fictional Crew B</t>
        </is>
      </c>
      <c r="J10" s="21" t="inlineStr">
        <is>
          <t>Fictional Aerator 01</t>
        </is>
      </c>
      <c r="K10" s="19" t="n">
        <v>3</v>
      </c>
      <c r="L10" s="16">
        <f>IF(OR($A10="",$E10=""),"",IFERROR(VLOOKUP($E10,Assumptions!$A$5:$D$104,3,FALSE),""))</f>
        <v/>
      </c>
      <c r="M10" s="16">
        <f>IF($A10="","",IF(OR($K10="",$L10=""),"",IFERROR($K10*$L10,"")))</f>
        <v/>
      </c>
      <c r="N10" s="22" t="n">
        <v>0</v>
      </c>
      <c r="O10" s="22" t="n">
        <v>65</v>
      </c>
      <c r="P10" s="22" t="n">
        <v>0</v>
      </c>
      <c r="Q10" s="16">
        <f>IF($A10="","",IF(COUNT($M10:$P10)=0,"",SUM($M10:$P10)))</f>
        <v/>
      </c>
      <c r="R10" s="26">
        <f>IF(OR($A10="",$E10=""),"",IFERROR(VLOOKUP($E10,Assumptions!$A$5:$D$104,4,FALSE),""))</f>
        <v/>
      </c>
      <c r="S10" s="16">
        <f>IF($A10="","",IF(OR($Q10="",$R10=""),"",IFERROR($Q10*$R10,"")))</f>
        <v/>
      </c>
      <c r="T10" s="16">
        <f>IF($A10="","",IF($Q10="","",IFERROR($Q10+IF($S10="",0,$S10),"")))</f>
        <v/>
      </c>
      <c r="U10" s="18" t="n">
        <v>46281</v>
      </c>
      <c r="V10" s="27">
        <f>IF($A10="","",IF($F10="","Enter status",IF($E10="","Enter service",IF(AND($F10="Sent",$U10=""),"Enter valid-through date",IF(AND($F10="Sent",$U10&lt;&gt;"",$U10&lt;TODAY()),"Review expired date",IF($T10="","Check pricing inputs",""))))))</f>
        <v/>
      </c>
    </row>
    <row r="11">
      <c r="A11" s="17" t="inlineStr">
        <is>
          <t>EST-DEMO-007</t>
        </is>
      </c>
      <c r="B11" s="18" t="n">
        <v>46268</v>
      </c>
      <c r="C11" s="17" t="inlineStr">
        <is>
          <t>Fictional Apricot Kite HOA</t>
        </is>
      </c>
      <c r="D11" s="17" t="inlineStr">
        <is>
          <t>Fictional Apricot Kite Entry Lawn</t>
        </is>
      </c>
      <c r="E11" s="17" t="inlineStr">
        <is>
          <t>Sod installation</t>
        </is>
      </c>
      <c r="F11" s="17" t="inlineStr">
        <is>
          <t>Draft</t>
        </is>
      </c>
      <c r="G11" s="19" t="n">
        <v>1200</v>
      </c>
      <c r="H11" s="20">
        <f>IF(OR($A11="",$E11=""),"",IFERROR(VLOOKUP($E11,Assumptions!$A$5:$D$104,2,FALSE),""))</f>
        <v/>
      </c>
      <c r="I11" s="21" t="inlineStr">
        <is>
          <t>Fictional Crew C</t>
        </is>
      </c>
      <c r="J11" s="21" t="inlineStr">
        <is>
          <t>Fictional Sod Cutter 01</t>
        </is>
      </c>
      <c r="K11" s="19" t="n">
        <v>18</v>
      </c>
      <c r="L11" s="13">
        <f>IF(OR($A11="",$E11=""),"",IFERROR(VLOOKUP($E11,Assumptions!$A$5:$D$104,3,FALSE),""))</f>
        <v/>
      </c>
      <c r="M11" s="13">
        <f>IF($A11="","",IF(OR($K11="",$L11=""),"",IFERROR($K11*$L11,"")))</f>
        <v/>
      </c>
      <c r="N11" s="22" t="n">
        <v>900</v>
      </c>
      <c r="O11" s="22" t="n">
        <v>160</v>
      </c>
      <c r="P11" s="22" t="n">
        <v>45</v>
      </c>
      <c r="Q11" s="13">
        <f>IF($A11="","",IF(COUNT($M11:$P11)=0,"",SUM($M11:$P11)))</f>
        <v/>
      </c>
      <c r="R11" s="23">
        <f>IF(OR($A11="",$E11=""),"",IFERROR(VLOOKUP($E11,Assumptions!$A$5:$D$104,4,FALSE),""))</f>
        <v/>
      </c>
      <c r="S11" s="13">
        <f>IF($A11="","",IF(OR($Q11="",$R11=""),"",IFERROR($Q11*$R11,"")))</f>
        <v/>
      </c>
      <c r="T11" s="13">
        <f>IF($A11="","",IF($Q11="","",IFERROR($Q11+IF($S11="",0,$S11),"")))</f>
        <v/>
      </c>
      <c r="U11" s="18" t="n">
        <v>46298</v>
      </c>
      <c r="V11" s="24">
        <f>IF($A11="","",IF($F11="","Enter status",IF($E11="","Enter service",IF(AND($F11="Sent",$U11=""),"Enter valid-through date",IF(AND($F11="Sent",$U11&lt;&gt;"",$U11&lt;TODAY()),"Review expired date",IF($T11="","Check pricing inputs",""))))))</f>
        <v/>
      </c>
    </row>
    <row r="12">
      <c r="A12" s="17" t="inlineStr">
        <is>
          <t>EST-DEMO-008</t>
        </is>
      </c>
      <c r="B12" s="18" t="n">
        <v>46269</v>
      </c>
      <c r="C12" s="17" t="inlineStr">
        <is>
          <t>Fictional Moonlit Rake Cooperative</t>
        </is>
      </c>
      <c r="D12" s="17" t="inlineStr">
        <is>
          <t>Fictional Moonlit Rake Grounds</t>
        </is>
      </c>
      <c r="E12" s="17" t="inlineStr">
        <is>
          <t>Seasonal cleanup</t>
        </is>
      </c>
      <c r="F12" s="17" t="inlineStr">
        <is>
          <t>Sent</t>
        </is>
      </c>
      <c r="G12" s="19" t="n">
        <v>1.2</v>
      </c>
      <c r="H12" s="25">
        <f>IF(OR($A12="",$E12=""),"",IFERROR(VLOOKUP($E12,Assumptions!$A$5:$D$104,2,FALSE),""))</f>
        <v/>
      </c>
      <c r="I12" s="21" t="inlineStr">
        <is>
          <t>Fictional Crew A</t>
        </is>
      </c>
      <c r="J12" s="21" t="inlineStr">
        <is>
          <t>Fictional Trailer 01</t>
        </is>
      </c>
      <c r="K12" s="19" t="n">
        <v>14</v>
      </c>
      <c r="L12" s="16">
        <f>IF(OR($A12="",$E12=""),"",IFERROR(VLOOKUP($E12,Assumptions!$A$5:$D$104,3,FALSE),""))</f>
        <v/>
      </c>
      <c r="M12" s="16">
        <f>IF($A12="","",IF(OR($K12="",$L12=""),"",IFERROR($K12*$L12,"")))</f>
        <v/>
      </c>
      <c r="N12" s="22" t="n">
        <v>25</v>
      </c>
      <c r="O12" s="22" t="n">
        <v>85</v>
      </c>
      <c r="P12" s="22" t="n">
        <v>20</v>
      </c>
      <c r="Q12" s="16">
        <f>IF($A12="","",IF(COUNT($M12:$P12)=0,"",SUM($M12:$P12)))</f>
        <v/>
      </c>
      <c r="R12" s="26">
        <f>IF(OR($A12="",$E12=""),"",IFERROR(VLOOKUP($E12,Assumptions!$A$5:$D$104,4,FALSE),""))</f>
        <v/>
      </c>
      <c r="S12" s="16">
        <f>IF($A12="","",IF(OR($Q12="",$R12=""),"",IFERROR($Q12*$R12,"")))</f>
        <v/>
      </c>
      <c r="T12" s="16">
        <f>IF($A12="","",IF($Q12="","",IFERROR($Q12+IF($S12="",0,$S12),"")))</f>
        <v/>
      </c>
      <c r="U12" s="18" t="n">
        <v>46283</v>
      </c>
      <c r="V12" s="27">
        <f>IF($A12="","",IF($F12="","Enter status",IF($E12="","Enter service",IF(AND($F12="Sent",$U12=""),"Enter valid-through date",IF(AND($F12="Sent",$U12&lt;&gt;"",$U12&lt;TODAY()),"Review expired date",IF($T12="","Check pricing inputs",""))))))</f>
        <v/>
      </c>
    </row>
    <row r="13">
      <c r="A13" s="17" t="inlineStr">
        <is>
          <t>EST-DEMO-009</t>
        </is>
      </c>
      <c r="B13" s="18" t="n">
        <v>46270</v>
      </c>
      <c r="C13" s="17" t="inlineStr">
        <is>
          <t>Fictional Thimble Pine Works</t>
        </is>
      </c>
      <c r="D13" s="17" t="inlineStr">
        <is>
          <t>Fictional Thimble Pine South Lawn</t>
        </is>
      </c>
      <c r="E13" s="17" t="inlineStr">
        <is>
          <t>Mowing visit</t>
        </is>
      </c>
      <c r="F13" s="17" t="inlineStr">
        <is>
          <t>Accepted</t>
        </is>
      </c>
      <c r="G13" s="19" t="n">
        <v>1</v>
      </c>
      <c r="H13" s="20">
        <f>IF(OR($A13="",$E13=""),"",IFERROR(VLOOKUP($E13,Assumptions!$A$5:$D$104,2,FALSE),""))</f>
        <v/>
      </c>
      <c r="I13" s="21" t="inlineStr">
        <is>
          <t>Fictional Crew A</t>
        </is>
      </c>
      <c r="J13" s="21" t="inlineStr">
        <is>
          <t>Fictional Zero-Turn 01</t>
        </is>
      </c>
      <c r="K13" s="19" t="n">
        <v>3.25</v>
      </c>
      <c r="L13" s="13">
        <f>IF(OR($A13="",$E13=""),"",IFERROR(VLOOKUP($E13,Assumptions!$A$5:$D$104,3,FALSE),""))</f>
        <v/>
      </c>
      <c r="M13" s="13">
        <f>IF($A13="","",IF(OR($K13="",$L13=""),"",IFERROR($K13*$L13,"")))</f>
        <v/>
      </c>
      <c r="N13" s="22" t="n">
        <v>8</v>
      </c>
      <c r="O13" s="22" t="n">
        <v>32</v>
      </c>
      <c r="P13" s="22" t="n">
        <v>0</v>
      </c>
      <c r="Q13" s="13">
        <f>IF($A13="","",IF(COUNT($M13:$P13)=0,"",SUM($M13:$P13)))</f>
        <v/>
      </c>
      <c r="R13" s="23">
        <f>IF(OR($A13="",$E13=""),"",IFERROR(VLOOKUP($E13,Assumptions!$A$5:$D$104,4,FALSE),""))</f>
        <v/>
      </c>
      <c r="S13" s="13">
        <f>IF($A13="","",IF(OR($Q13="",$R13=""),"",IFERROR($Q13*$R13,"")))</f>
        <v/>
      </c>
      <c r="T13" s="13">
        <f>IF($A13="","",IF($Q13="","",IFERROR($Q13+IF($S13="",0,$S13),"")))</f>
        <v/>
      </c>
      <c r="U13" s="18" t="n">
        <v>46285</v>
      </c>
      <c r="V13" s="24">
        <f>IF($A13="","",IF($F13="","Enter status",IF($E13="","Enter service",IF(AND($F13="Sent",$U13=""),"Enter valid-through date",IF(AND($F13="Sent",$U13&lt;&gt;"",$U13&lt;TODAY()),"Review expired date",IF($T13="","Check pricing inputs",""))))))</f>
        <v/>
      </c>
    </row>
    <row r="14">
      <c r="A14" s="17" t="inlineStr">
        <is>
          <t>EST-DEMO-010</t>
        </is>
      </c>
      <c r="B14" s="18" t="n">
        <v>46271</v>
      </c>
      <c r="C14" s="17" t="inlineStr">
        <is>
          <t>Fictional Cloudberry Porch Group</t>
        </is>
      </c>
      <c r="D14" s="17" t="inlineStr">
        <is>
          <t>Fictional Cloudberry Porch Beds</t>
        </is>
      </c>
      <c r="E14" s="17" t="inlineStr">
        <is>
          <t>Bed edging</t>
        </is>
      </c>
      <c r="F14" s="17" t="inlineStr">
        <is>
          <t>Expired</t>
        </is>
      </c>
      <c r="G14" s="19" t="n">
        <v>410</v>
      </c>
      <c r="H14" s="25">
        <f>IF(OR($A14="",$E14=""),"",IFERROR(VLOOKUP($E14,Assumptions!$A$5:$D$104,2,FALSE),""))</f>
        <v/>
      </c>
      <c r="I14" s="21" t="inlineStr">
        <is>
          <t>Fictional Crew B</t>
        </is>
      </c>
      <c r="J14" s="21" t="inlineStr">
        <is>
          <t>Fictional Edger 01</t>
        </is>
      </c>
      <c r="K14" s="19" t="n">
        <v>5.5</v>
      </c>
      <c r="L14" s="16">
        <f>IF(OR($A14="",$E14=""),"",IFERROR(VLOOKUP($E14,Assumptions!$A$5:$D$104,3,FALSE),""))</f>
        <v/>
      </c>
      <c r="M14" s="16">
        <f>IF($A14="","",IF(OR($K14="",$L14=""),"",IFERROR($K14*$L14,"")))</f>
        <v/>
      </c>
      <c r="N14" s="22" t="n">
        <v>30</v>
      </c>
      <c r="O14" s="22" t="n">
        <v>28</v>
      </c>
      <c r="P14" s="22" t="n">
        <v>0</v>
      </c>
      <c r="Q14" s="16">
        <f>IF($A14="","",IF(COUNT($M14:$P14)=0,"",SUM($M14:$P14)))</f>
        <v/>
      </c>
      <c r="R14" s="26">
        <f>IF(OR($A14="",$E14=""),"",IFERROR(VLOOKUP($E14,Assumptions!$A$5:$D$104,4,FALSE),""))</f>
        <v/>
      </c>
      <c r="S14" s="16">
        <f>IF($A14="","",IF(OR($Q14="",$R14=""),"",IFERROR($Q14*$R14,"")))</f>
        <v/>
      </c>
      <c r="T14" s="16">
        <f>IF($A14="","",IF($Q14="","",IFERROR($Q14+IF($S14="",0,$S14),"")))</f>
        <v/>
      </c>
      <c r="U14" s="18" t="n">
        <v>46272</v>
      </c>
      <c r="V14" s="27">
        <f>IF($A14="","",IF($F14="","Enter status",IF($E14="","Enter service",IF(AND($F14="Sent",$U14=""),"Enter valid-through date",IF(AND($F14="Sent",$U14&lt;&gt;"",$U14&lt;TODAY()),"Review expired date",IF($T14="","Check pricing inputs",""))))))</f>
        <v/>
      </c>
    </row>
    <row r="15">
      <c r="A15" s="17" t="n"/>
      <c r="B15" s="18" t="n"/>
      <c r="C15" s="17" t="n"/>
      <c r="D15" s="17" t="n"/>
      <c r="E15" s="17" t="n"/>
      <c r="F15" s="17" t="n"/>
      <c r="G15" s="19" t="n"/>
      <c r="H15" s="20">
        <f>IF(OR($A15="",$E15=""),"",IFERROR(VLOOKUP($E15,Assumptions!$A$5:$D$104,2,FALSE),""))</f>
        <v/>
      </c>
      <c r="I15" s="21" t="n"/>
      <c r="J15" s="21" t="n"/>
      <c r="K15" s="19" t="n"/>
      <c r="L15" s="13">
        <f>IF(OR($A15="",$E15=""),"",IFERROR(VLOOKUP($E15,Assumptions!$A$5:$D$104,3,FALSE),""))</f>
        <v/>
      </c>
      <c r="M15" s="13">
        <f>IF($A15="","",IF(OR($K15="",$L15=""),"",IFERROR($K15*$L15,"")))</f>
        <v/>
      </c>
      <c r="N15" s="22" t="n"/>
      <c r="O15" s="22" t="n"/>
      <c r="P15" s="22" t="n"/>
      <c r="Q15" s="13">
        <f>IF($A15="","",IF(COUNT($M15:$P15)=0,"",SUM($M15:$P15)))</f>
        <v/>
      </c>
      <c r="R15" s="23">
        <f>IF(OR($A15="",$E15=""),"",IFERROR(VLOOKUP($E15,Assumptions!$A$5:$D$104,4,FALSE),""))</f>
        <v/>
      </c>
      <c r="S15" s="13">
        <f>IF($A15="","",IF(OR($Q15="",$R15=""),"",IFERROR($Q15*$R15,"")))</f>
        <v/>
      </c>
      <c r="T15" s="13">
        <f>IF($A15="","",IF($Q15="","",IFERROR($Q15+IF($S15="",0,$S15),"")))</f>
        <v/>
      </c>
      <c r="U15" s="18" t="n"/>
      <c r="V15" s="24">
        <f>IF($A15="","",IF($F15="","Enter status",IF($E15="","Enter service",IF(AND($F15="Sent",$U15=""),"Enter valid-through date",IF(AND($F15="Sent",$U15&lt;&gt;"",$U15&lt;TODAY()),"Review expired date",IF($T15="","Check pricing inputs",""))))))</f>
        <v/>
      </c>
    </row>
    <row r="16">
      <c r="A16" s="17" t="n"/>
      <c r="B16" s="18" t="n"/>
      <c r="C16" s="17" t="n"/>
      <c r="D16" s="17" t="n"/>
      <c r="E16" s="17" t="n"/>
      <c r="F16" s="17" t="n"/>
      <c r="G16" s="19" t="n"/>
      <c r="H16" s="25">
        <f>IF(OR($A16="",$E16=""),"",IFERROR(VLOOKUP($E16,Assumptions!$A$5:$D$104,2,FALSE),""))</f>
        <v/>
      </c>
      <c r="I16" s="21" t="n"/>
      <c r="J16" s="21" t="n"/>
      <c r="K16" s="19" t="n"/>
      <c r="L16" s="16">
        <f>IF(OR($A16="",$E16=""),"",IFERROR(VLOOKUP($E16,Assumptions!$A$5:$D$104,3,FALSE),""))</f>
        <v/>
      </c>
      <c r="M16" s="16">
        <f>IF($A16="","",IF(OR($K16="",$L16=""),"",IFERROR($K16*$L16,"")))</f>
        <v/>
      </c>
      <c r="N16" s="22" t="n"/>
      <c r="O16" s="22" t="n"/>
      <c r="P16" s="22" t="n"/>
      <c r="Q16" s="16">
        <f>IF($A16="","",IF(COUNT($M16:$P16)=0,"",SUM($M16:$P16)))</f>
        <v/>
      </c>
      <c r="R16" s="26">
        <f>IF(OR($A16="",$E16=""),"",IFERROR(VLOOKUP($E16,Assumptions!$A$5:$D$104,4,FALSE),""))</f>
        <v/>
      </c>
      <c r="S16" s="16">
        <f>IF($A16="","",IF(OR($Q16="",$R16=""),"",IFERROR($Q16*$R16,"")))</f>
        <v/>
      </c>
      <c r="T16" s="16">
        <f>IF($A16="","",IF($Q16="","",IFERROR($Q16+IF($S16="",0,$S16),"")))</f>
        <v/>
      </c>
      <c r="U16" s="18" t="n"/>
      <c r="V16" s="27">
        <f>IF($A16="","",IF($F16="","Enter status",IF($E16="","Enter service",IF(AND($F16="Sent",$U16=""),"Enter valid-through date",IF(AND($F16="Sent",$U16&lt;&gt;"",$U16&lt;TODAY()),"Review expired date",IF($T16="","Check pricing inputs",""))))))</f>
        <v/>
      </c>
    </row>
    <row r="17">
      <c r="A17" s="17" t="n"/>
      <c r="B17" s="18" t="n"/>
      <c r="C17" s="17" t="n"/>
      <c r="D17" s="17" t="n"/>
      <c r="E17" s="17" t="n"/>
      <c r="F17" s="17" t="n"/>
      <c r="G17" s="19" t="n"/>
      <c r="H17" s="20">
        <f>IF(OR($A17="",$E17=""),"",IFERROR(VLOOKUP($E17,Assumptions!$A$5:$D$104,2,FALSE),""))</f>
        <v/>
      </c>
      <c r="I17" s="21" t="n"/>
      <c r="J17" s="21" t="n"/>
      <c r="K17" s="19" t="n"/>
      <c r="L17" s="13">
        <f>IF(OR($A17="",$E17=""),"",IFERROR(VLOOKUP($E17,Assumptions!$A$5:$D$104,3,FALSE),""))</f>
        <v/>
      </c>
      <c r="M17" s="13">
        <f>IF($A17="","",IF(OR($K17="",$L17=""),"",IFERROR($K17*$L17,"")))</f>
        <v/>
      </c>
      <c r="N17" s="22" t="n"/>
      <c r="O17" s="22" t="n"/>
      <c r="P17" s="22" t="n"/>
      <c r="Q17" s="13">
        <f>IF($A17="","",IF(COUNT($M17:$P17)=0,"",SUM($M17:$P17)))</f>
        <v/>
      </c>
      <c r="R17" s="23">
        <f>IF(OR($A17="",$E17=""),"",IFERROR(VLOOKUP($E17,Assumptions!$A$5:$D$104,4,FALSE),""))</f>
        <v/>
      </c>
      <c r="S17" s="13">
        <f>IF($A17="","",IF(OR($Q17="",$R17=""),"",IFERROR($Q17*$R17,"")))</f>
        <v/>
      </c>
      <c r="T17" s="13">
        <f>IF($A17="","",IF($Q17="","",IFERROR($Q17+IF($S17="",0,$S17),"")))</f>
        <v/>
      </c>
      <c r="U17" s="18" t="n"/>
      <c r="V17" s="24">
        <f>IF($A17="","",IF($F17="","Enter status",IF($E17="","Enter service",IF(AND($F17="Sent",$U17=""),"Enter valid-through date",IF(AND($F17="Sent",$U17&lt;&gt;"",$U17&lt;TODAY()),"Review expired date",IF($T17="","Check pricing inputs",""))))))</f>
        <v/>
      </c>
    </row>
    <row r="18">
      <c r="A18" s="17" t="n"/>
      <c r="B18" s="18" t="n"/>
      <c r="C18" s="17" t="n"/>
      <c r="D18" s="17" t="n"/>
      <c r="E18" s="17" t="n"/>
      <c r="F18" s="17" t="n"/>
      <c r="G18" s="19" t="n"/>
      <c r="H18" s="25">
        <f>IF(OR($A18="",$E18=""),"",IFERROR(VLOOKUP($E18,Assumptions!$A$5:$D$104,2,FALSE),""))</f>
        <v/>
      </c>
      <c r="I18" s="21" t="n"/>
      <c r="J18" s="21" t="n"/>
      <c r="K18" s="19" t="n"/>
      <c r="L18" s="16">
        <f>IF(OR($A18="",$E18=""),"",IFERROR(VLOOKUP($E18,Assumptions!$A$5:$D$104,3,FALSE),""))</f>
        <v/>
      </c>
      <c r="M18" s="16">
        <f>IF($A18="","",IF(OR($K18="",$L18=""),"",IFERROR($K18*$L18,"")))</f>
        <v/>
      </c>
      <c r="N18" s="22" t="n"/>
      <c r="O18" s="22" t="n"/>
      <c r="P18" s="22" t="n"/>
      <c r="Q18" s="16">
        <f>IF($A18="","",IF(COUNT($M18:$P18)=0,"",SUM($M18:$P18)))</f>
        <v/>
      </c>
      <c r="R18" s="26">
        <f>IF(OR($A18="",$E18=""),"",IFERROR(VLOOKUP($E18,Assumptions!$A$5:$D$104,4,FALSE),""))</f>
        <v/>
      </c>
      <c r="S18" s="16">
        <f>IF($A18="","",IF(OR($Q18="",$R18=""),"",IFERROR($Q18*$R18,"")))</f>
        <v/>
      </c>
      <c r="T18" s="16">
        <f>IF($A18="","",IF($Q18="","",IFERROR($Q18+IF($S18="",0,$S18),"")))</f>
        <v/>
      </c>
      <c r="U18" s="18" t="n"/>
      <c r="V18" s="27">
        <f>IF($A18="","",IF($F18="","Enter status",IF($E18="","Enter service",IF(AND($F18="Sent",$U18=""),"Enter valid-through date",IF(AND($F18="Sent",$U18&lt;&gt;"",$U18&lt;TODAY()),"Review expired date",IF($T18="","Check pricing inputs",""))))))</f>
        <v/>
      </c>
    </row>
    <row r="19">
      <c r="A19" s="17" t="n"/>
      <c r="B19" s="18" t="n"/>
      <c r="C19" s="17" t="n"/>
      <c r="D19" s="17" t="n"/>
      <c r="E19" s="17" t="n"/>
      <c r="F19" s="17" t="n"/>
      <c r="G19" s="19" t="n"/>
      <c r="H19" s="20">
        <f>IF(OR($A19="",$E19=""),"",IFERROR(VLOOKUP($E19,Assumptions!$A$5:$D$104,2,FALSE),""))</f>
        <v/>
      </c>
      <c r="I19" s="21" t="n"/>
      <c r="J19" s="21" t="n"/>
      <c r="K19" s="19" t="n"/>
      <c r="L19" s="13">
        <f>IF(OR($A19="",$E19=""),"",IFERROR(VLOOKUP($E19,Assumptions!$A$5:$D$104,3,FALSE),""))</f>
        <v/>
      </c>
      <c r="M19" s="13">
        <f>IF($A19="","",IF(OR($K19="",$L19=""),"",IFERROR($K19*$L19,"")))</f>
        <v/>
      </c>
      <c r="N19" s="22" t="n"/>
      <c r="O19" s="22" t="n"/>
      <c r="P19" s="22" t="n"/>
      <c r="Q19" s="13">
        <f>IF($A19="","",IF(COUNT($M19:$P19)=0,"",SUM($M19:$P19)))</f>
        <v/>
      </c>
      <c r="R19" s="23">
        <f>IF(OR($A19="",$E19=""),"",IFERROR(VLOOKUP($E19,Assumptions!$A$5:$D$104,4,FALSE),""))</f>
        <v/>
      </c>
      <c r="S19" s="13">
        <f>IF($A19="","",IF(OR($Q19="",$R19=""),"",IFERROR($Q19*$R19,"")))</f>
        <v/>
      </c>
      <c r="T19" s="13">
        <f>IF($A19="","",IF($Q19="","",IFERROR($Q19+IF($S19="",0,$S19),"")))</f>
        <v/>
      </c>
      <c r="U19" s="18" t="n"/>
      <c r="V19" s="24">
        <f>IF($A19="","",IF($F19="","Enter status",IF($E19="","Enter service",IF(AND($F19="Sent",$U19=""),"Enter valid-through date",IF(AND($F19="Sent",$U19&lt;&gt;"",$U19&lt;TODAY()),"Review expired date",IF($T19="","Check pricing inputs",""))))))</f>
        <v/>
      </c>
    </row>
    <row r="20">
      <c r="A20" s="17" t="n"/>
      <c r="B20" s="18" t="n"/>
      <c r="C20" s="17" t="n"/>
      <c r="D20" s="17" t="n"/>
      <c r="E20" s="17" t="n"/>
      <c r="F20" s="17" t="n"/>
      <c r="G20" s="19" t="n"/>
      <c r="H20" s="25">
        <f>IF(OR($A20="",$E20=""),"",IFERROR(VLOOKUP($E20,Assumptions!$A$5:$D$104,2,FALSE),""))</f>
        <v/>
      </c>
      <c r="I20" s="21" t="n"/>
      <c r="J20" s="21" t="n"/>
      <c r="K20" s="19" t="n"/>
      <c r="L20" s="16">
        <f>IF(OR($A20="",$E20=""),"",IFERROR(VLOOKUP($E20,Assumptions!$A$5:$D$104,3,FALSE),""))</f>
        <v/>
      </c>
      <c r="M20" s="16">
        <f>IF($A20="","",IF(OR($K20="",$L20=""),"",IFERROR($K20*$L20,"")))</f>
        <v/>
      </c>
      <c r="N20" s="22" t="n"/>
      <c r="O20" s="22" t="n"/>
      <c r="P20" s="22" t="n"/>
      <c r="Q20" s="16">
        <f>IF($A20="","",IF(COUNT($M20:$P20)=0,"",SUM($M20:$P20)))</f>
        <v/>
      </c>
      <c r="R20" s="26">
        <f>IF(OR($A20="",$E20=""),"",IFERROR(VLOOKUP($E20,Assumptions!$A$5:$D$104,4,FALSE),""))</f>
        <v/>
      </c>
      <c r="S20" s="16">
        <f>IF($A20="","",IF(OR($Q20="",$R20=""),"",IFERROR($Q20*$R20,"")))</f>
        <v/>
      </c>
      <c r="T20" s="16">
        <f>IF($A20="","",IF($Q20="","",IFERROR($Q20+IF($S20="",0,$S20),"")))</f>
        <v/>
      </c>
      <c r="U20" s="18" t="n"/>
      <c r="V20" s="27">
        <f>IF($A20="","",IF($F20="","Enter status",IF($E20="","Enter service",IF(AND($F20="Sent",$U20=""),"Enter valid-through date",IF(AND($F20="Sent",$U20&lt;&gt;"",$U20&lt;TODAY()),"Review expired date",IF($T20="","Check pricing inputs",""))))))</f>
        <v/>
      </c>
    </row>
    <row r="21">
      <c r="A21" s="17" t="n"/>
      <c r="B21" s="18" t="n"/>
      <c r="C21" s="17" t="n"/>
      <c r="D21" s="17" t="n"/>
      <c r="E21" s="17" t="n"/>
      <c r="F21" s="17" t="n"/>
      <c r="G21" s="19" t="n"/>
      <c r="H21" s="20">
        <f>IF(OR($A21="",$E21=""),"",IFERROR(VLOOKUP($E21,Assumptions!$A$5:$D$104,2,FALSE),""))</f>
        <v/>
      </c>
      <c r="I21" s="21" t="n"/>
      <c r="J21" s="21" t="n"/>
      <c r="K21" s="19" t="n"/>
      <c r="L21" s="13">
        <f>IF(OR($A21="",$E21=""),"",IFERROR(VLOOKUP($E21,Assumptions!$A$5:$D$104,3,FALSE),""))</f>
        <v/>
      </c>
      <c r="M21" s="13">
        <f>IF($A21="","",IF(OR($K21="",$L21=""),"",IFERROR($K21*$L21,"")))</f>
        <v/>
      </c>
      <c r="N21" s="22" t="n"/>
      <c r="O21" s="22" t="n"/>
      <c r="P21" s="22" t="n"/>
      <c r="Q21" s="13">
        <f>IF($A21="","",IF(COUNT($M21:$P21)=0,"",SUM($M21:$P21)))</f>
        <v/>
      </c>
      <c r="R21" s="23">
        <f>IF(OR($A21="",$E21=""),"",IFERROR(VLOOKUP($E21,Assumptions!$A$5:$D$104,4,FALSE),""))</f>
        <v/>
      </c>
      <c r="S21" s="13">
        <f>IF($A21="","",IF(OR($Q21="",$R21=""),"",IFERROR($Q21*$R21,"")))</f>
        <v/>
      </c>
      <c r="T21" s="13">
        <f>IF($A21="","",IF($Q21="","",IFERROR($Q21+IF($S21="",0,$S21),"")))</f>
        <v/>
      </c>
      <c r="U21" s="18" t="n"/>
      <c r="V21" s="24">
        <f>IF($A21="","",IF($F21="","Enter status",IF($E21="","Enter service",IF(AND($F21="Sent",$U21=""),"Enter valid-through date",IF(AND($F21="Sent",$U21&lt;&gt;"",$U21&lt;TODAY()),"Review expired date",IF($T21="","Check pricing inputs",""))))))</f>
        <v/>
      </c>
    </row>
    <row r="22">
      <c r="A22" s="17" t="n"/>
      <c r="B22" s="18" t="n"/>
      <c r="C22" s="17" t="n"/>
      <c r="D22" s="17" t="n"/>
      <c r="E22" s="17" t="n"/>
      <c r="F22" s="17" t="n"/>
      <c r="G22" s="19" t="n"/>
      <c r="H22" s="25">
        <f>IF(OR($A22="",$E22=""),"",IFERROR(VLOOKUP($E22,Assumptions!$A$5:$D$104,2,FALSE),""))</f>
        <v/>
      </c>
      <c r="I22" s="21" t="n"/>
      <c r="J22" s="21" t="n"/>
      <c r="K22" s="19" t="n"/>
      <c r="L22" s="16">
        <f>IF(OR($A22="",$E22=""),"",IFERROR(VLOOKUP($E22,Assumptions!$A$5:$D$104,3,FALSE),""))</f>
        <v/>
      </c>
      <c r="M22" s="16">
        <f>IF($A22="","",IF(OR($K22="",$L22=""),"",IFERROR($K22*$L22,"")))</f>
        <v/>
      </c>
      <c r="N22" s="22" t="n"/>
      <c r="O22" s="22" t="n"/>
      <c r="P22" s="22" t="n"/>
      <c r="Q22" s="16">
        <f>IF($A22="","",IF(COUNT($M22:$P22)=0,"",SUM($M22:$P22)))</f>
        <v/>
      </c>
      <c r="R22" s="26">
        <f>IF(OR($A22="",$E22=""),"",IFERROR(VLOOKUP($E22,Assumptions!$A$5:$D$104,4,FALSE),""))</f>
        <v/>
      </c>
      <c r="S22" s="16">
        <f>IF($A22="","",IF(OR($Q22="",$R22=""),"",IFERROR($Q22*$R22,"")))</f>
        <v/>
      </c>
      <c r="T22" s="16">
        <f>IF($A22="","",IF($Q22="","",IFERROR($Q22+IF($S22="",0,$S22),"")))</f>
        <v/>
      </c>
      <c r="U22" s="18" t="n"/>
      <c r="V22" s="27">
        <f>IF($A22="","",IF($F22="","Enter status",IF($E22="","Enter service",IF(AND($F22="Sent",$U22=""),"Enter valid-through date",IF(AND($F22="Sent",$U22&lt;&gt;"",$U22&lt;TODAY()),"Review expired date",IF($T22="","Check pricing inputs",""))))))</f>
        <v/>
      </c>
    </row>
    <row r="23">
      <c r="A23" s="17" t="n"/>
      <c r="B23" s="18" t="n"/>
      <c r="C23" s="17" t="n"/>
      <c r="D23" s="17" t="n"/>
      <c r="E23" s="17" t="n"/>
      <c r="F23" s="17" t="n"/>
      <c r="G23" s="19" t="n"/>
      <c r="H23" s="20">
        <f>IF(OR($A23="",$E23=""),"",IFERROR(VLOOKUP($E23,Assumptions!$A$5:$D$104,2,FALSE),""))</f>
        <v/>
      </c>
      <c r="I23" s="21" t="n"/>
      <c r="J23" s="21" t="n"/>
      <c r="K23" s="19" t="n"/>
      <c r="L23" s="13">
        <f>IF(OR($A23="",$E23=""),"",IFERROR(VLOOKUP($E23,Assumptions!$A$5:$D$104,3,FALSE),""))</f>
        <v/>
      </c>
      <c r="M23" s="13">
        <f>IF($A23="","",IF(OR($K23="",$L23=""),"",IFERROR($K23*$L23,"")))</f>
        <v/>
      </c>
      <c r="N23" s="22" t="n"/>
      <c r="O23" s="22" t="n"/>
      <c r="P23" s="22" t="n"/>
      <c r="Q23" s="13">
        <f>IF($A23="","",IF(COUNT($M23:$P23)=0,"",SUM($M23:$P23)))</f>
        <v/>
      </c>
      <c r="R23" s="23">
        <f>IF(OR($A23="",$E23=""),"",IFERROR(VLOOKUP($E23,Assumptions!$A$5:$D$104,4,FALSE),""))</f>
        <v/>
      </c>
      <c r="S23" s="13">
        <f>IF($A23="","",IF(OR($Q23="",$R23=""),"",IFERROR($Q23*$R23,"")))</f>
        <v/>
      </c>
      <c r="T23" s="13">
        <f>IF($A23="","",IF($Q23="","",IFERROR($Q23+IF($S23="",0,$S23),"")))</f>
        <v/>
      </c>
      <c r="U23" s="18" t="n"/>
      <c r="V23" s="24">
        <f>IF($A23="","",IF($F23="","Enter status",IF($E23="","Enter service",IF(AND($F23="Sent",$U23=""),"Enter valid-through date",IF(AND($F23="Sent",$U23&lt;&gt;"",$U23&lt;TODAY()),"Review expired date",IF($T23="","Check pricing inputs",""))))))</f>
        <v/>
      </c>
    </row>
    <row r="24">
      <c r="A24" s="17" t="n"/>
      <c r="B24" s="18" t="n"/>
      <c r="C24" s="17" t="n"/>
      <c r="D24" s="17" t="n"/>
      <c r="E24" s="17" t="n"/>
      <c r="F24" s="17" t="n"/>
      <c r="G24" s="19" t="n"/>
      <c r="H24" s="25">
        <f>IF(OR($A24="",$E24=""),"",IFERROR(VLOOKUP($E24,Assumptions!$A$5:$D$104,2,FALSE),""))</f>
        <v/>
      </c>
      <c r="I24" s="21" t="n"/>
      <c r="J24" s="21" t="n"/>
      <c r="K24" s="19" t="n"/>
      <c r="L24" s="16">
        <f>IF(OR($A24="",$E24=""),"",IFERROR(VLOOKUP($E24,Assumptions!$A$5:$D$104,3,FALSE),""))</f>
        <v/>
      </c>
      <c r="M24" s="16">
        <f>IF($A24="","",IF(OR($K24="",$L24=""),"",IFERROR($K24*$L24,"")))</f>
        <v/>
      </c>
      <c r="N24" s="22" t="n"/>
      <c r="O24" s="22" t="n"/>
      <c r="P24" s="22" t="n"/>
      <c r="Q24" s="16">
        <f>IF($A24="","",IF(COUNT($M24:$P24)=0,"",SUM($M24:$P24)))</f>
        <v/>
      </c>
      <c r="R24" s="26">
        <f>IF(OR($A24="",$E24=""),"",IFERROR(VLOOKUP($E24,Assumptions!$A$5:$D$104,4,FALSE),""))</f>
        <v/>
      </c>
      <c r="S24" s="16">
        <f>IF($A24="","",IF(OR($Q24="",$R24=""),"",IFERROR($Q24*$R24,"")))</f>
        <v/>
      </c>
      <c r="T24" s="16">
        <f>IF($A24="","",IF($Q24="","",IFERROR($Q24+IF($S24="",0,$S24),"")))</f>
        <v/>
      </c>
      <c r="U24" s="18" t="n"/>
      <c r="V24" s="27">
        <f>IF($A24="","",IF($F24="","Enter status",IF($E24="","Enter service",IF(AND($F24="Sent",$U24=""),"Enter valid-through date",IF(AND($F24="Sent",$U24&lt;&gt;"",$U24&lt;TODAY()),"Review expired date",IF($T24="","Check pricing inputs",""))))))</f>
        <v/>
      </c>
    </row>
    <row r="25">
      <c r="A25" s="17" t="n"/>
      <c r="B25" s="18" t="n"/>
      <c r="C25" s="17" t="n"/>
      <c r="D25" s="17" t="n"/>
      <c r="E25" s="17" t="n"/>
      <c r="F25" s="17" t="n"/>
      <c r="G25" s="19" t="n"/>
      <c r="H25" s="20">
        <f>IF(OR($A25="",$E25=""),"",IFERROR(VLOOKUP($E25,Assumptions!$A$5:$D$104,2,FALSE),""))</f>
        <v/>
      </c>
      <c r="I25" s="21" t="n"/>
      <c r="J25" s="21" t="n"/>
      <c r="K25" s="19" t="n"/>
      <c r="L25" s="13">
        <f>IF(OR($A25="",$E25=""),"",IFERROR(VLOOKUP($E25,Assumptions!$A$5:$D$104,3,FALSE),""))</f>
        <v/>
      </c>
      <c r="M25" s="13">
        <f>IF($A25="","",IF(OR($K25="",$L25=""),"",IFERROR($K25*$L25,"")))</f>
        <v/>
      </c>
      <c r="N25" s="22" t="n"/>
      <c r="O25" s="22" t="n"/>
      <c r="P25" s="22" t="n"/>
      <c r="Q25" s="13">
        <f>IF($A25="","",IF(COUNT($M25:$P25)=0,"",SUM($M25:$P25)))</f>
        <v/>
      </c>
      <c r="R25" s="23">
        <f>IF(OR($A25="",$E25=""),"",IFERROR(VLOOKUP($E25,Assumptions!$A$5:$D$104,4,FALSE),""))</f>
        <v/>
      </c>
      <c r="S25" s="13">
        <f>IF($A25="","",IF(OR($Q25="",$R25=""),"",IFERROR($Q25*$R25,"")))</f>
        <v/>
      </c>
      <c r="T25" s="13">
        <f>IF($A25="","",IF($Q25="","",IFERROR($Q25+IF($S25="",0,$S25),"")))</f>
        <v/>
      </c>
      <c r="U25" s="18" t="n"/>
      <c r="V25" s="24">
        <f>IF($A25="","",IF($F25="","Enter status",IF($E25="","Enter service",IF(AND($F25="Sent",$U25=""),"Enter valid-through date",IF(AND($F25="Sent",$U25&lt;&gt;"",$U25&lt;TODAY()),"Review expired date",IF($T25="","Check pricing inputs",""))))))</f>
        <v/>
      </c>
    </row>
    <row r="26">
      <c r="A26" s="17" t="n"/>
      <c r="B26" s="18" t="n"/>
      <c r="C26" s="17" t="n"/>
      <c r="D26" s="17" t="n"/>
      <c r="E26" s="17" t="n"/>
      <c r="F26" s="17" t="n"/>
      <c r="G26" s="19" t="n"/>
      <c r="H26" s="25">
        <f>IF(OR($A26="",$E26=""),"",IFERROR(VLOOKUP($E26,Assumptions!$A$5:$D$104,2,FALSE),""))</f>
        <v/>
      </c>
      <c r="I26" s="21" t="n"/>
      <c r="J26" s="21" t="n"/>
      <c r="K26" s="19" t="n"/>
      <c r="L26" s="16">
        <f>IF(OR($A26="",$E26=""),"",IFERROR(VLOOKUP($E26,Assumptions!$A$5:$D$104,3,FALSE),""))</f>
        <v/>
      </c>
      <c r="M26" s="16">
        <f>IF($A26="","",IF(OR($K26="",$L26=""),"",IFERROR($K26*$L26,"")))</f>
        <v/>
      </c>
      <c r="N26" s="22" t="n"/>
      <c r="O26" s="22" t="n"/>
      <c r="P26" s="22" t="n"/>
      <c r="Q26" s="16">
        <f>IF($A26="","",IF(COUNT($M26:$P26)=0,"",SUM($M26:$P26)))</f>
        <v/>
      </c>
      <c r="R26" s="26">
        <f>IF(OR($A26="",$E26=""),"",IFERROR(VLOOKUP($E26,Assumptions!$A$5:$D$104,4,FALSE),""))</f>
        <v/>
      </c>
      <c r="S26" s="16">
        <f>IF($A26="","",IF(OR($Q26="",$R26=""),"",IFERROR($Q26*$R26,"")))</f>
        <v/>
      </c>
      <c r="T26" s="16">
        <f>IF($A26="","",IF($Q26="","",IFERROR($Q26+IF($S26="",0,$S26),"")))</f>
        <v/>
      </c>
      <c r="U26" s="18" t="n"/>
      <c r="V26" s="27">
        <f>IF($A26="","",IF($F26="","Enter status",IF($E26="","Enter service",IF(AND($F26="Sent",$U26=""),"Enter valid-through date",IF(AND($F26="Sent",$U26&lt;&gt;"",$U26&lt;TODAY()),"Review expired date",IF($T26="","Check pricing inputs",""))))))</f>
        <v/>
      </c>
    </row>
    <row r="27">
      <c r="A27" s="17" t="n"/>
      <c r="B27" s="18" t="n"/>
      <c r="C27" s="17" t="n"/>
      <c r="D27" s="17" t="n"/>
      <c r="E27" s="17" t="n"/>
      <c r="F27" s="17" t="n"/>
      <c r="G27" s="19" t="n"/>
      <c r="H27" s="20">
        <f>IF(OR($A27="",$E27=""),"",IFERROR(VLOOKUP($E27,Assumptions!$A$5:$D$104,2,FALSE),""))</f>
        <v/>
      </c>
      <c r="I27" s="21" t="n"/>
      <c r="J27" s="21" t="n"/>
      <c r="K27" s="19" t="n"/>
      <c r="L27" s="13">
        <f>IF(OR($A27="",$E27=""),"",IFERROR(VLOOKUP($E27,Assumptions!$A$5:$D$104,3,FALSE),""))</f>
        <v/>
      </c>
      <c r="M27" s="13">
        <f>IF($A27="","",IF(OR($K27="",$L27=""),"",IFERROR($K27*$L27,"")))</f>
        <v/>
      </c>
      <c r="N27" s="22" t="n"/>
      <c r="O27" s="22" t="n"/>
      <c r="P27" s="22" t="n"/>
      <c r="Q27" s="13">
        <f>IF($A27="","",IF(COUNT($M27:$P27)=0,"",SUM($M27:$P27)))</f>
        <v/>
      </c>
      <c r="R27" s="23">
        <f>IF(OR($A27="",$E27=""),"",IFERROR(VLOOKUP($E27,Assumptions!$A$5:$D$104,4,FALSE),""))</f>
        <v/>
      </c>
      <c r="S27" s="13">
        <f>IF($A27="","",IF(OR($Q27="",$R27=""),"",IFERROR($Q27*$R27,"")))</f>
        <v/>
      </c>
      <c r="T27" s="13">
        <f>IF($A27="","",IF($Q27="","",IFERROR($Q27+IF($S27="",0,$S27),"")))</f>
        <v/>
      </c>
      <c r="U27" s="18" t="n"/>
      <c r="V27" s="24">
        <f>IF($A27="","",IF($F27="","Enter status",IF($E27="","Enter service",IF(AND($F27="Sent",$U27=""),"Enter valid-through date",IF(AND($F27="Sent",$U27&lt;&gt;"",$U27&lt;TODAY()),"Review expired date",IF($T27="","Check pricing inputs",""))))))</f>
        <v/>
      </c>
    </row>
    <row r="28">
      <c r="A28" s="17" t="n"/>
      <c r="B28" s="18" t="n"/>
      <c r="C28" s="17" t="n"/>
      <c r="D28" s="17" t="n"/>
      <c r="E28" s="17" t="n"/>
      <c r="F28" s="17" t="n"/>
      <c r="G28" s="19" t="n"/>
      <c r="H28" s="25">
        <f>IF(OR($A28="",$E28=""),"",IFERROR(VLOOKUP($E28,Assumptions!$A$5:$D$104,2,FALSE),""))</f>
        <v/>
      </c>
      <c r="I28" s="21" t="n"/>
      <c r="J28" s="21" t="n"/>
      <c r="K28" s="19" t="n"/>
      <c r="L28" s="16">
        <f>IF(OR($A28="",$E28=""),"",IFERROR(VLOOKUP($E28,Assumptions!$A$5:$D$104,3,FALSE),""))</f>
        <v/>
      </c>
      <c r="M28" s="16">
        <f>IF($A28="","",IF(OR($K28="",$L28=""),"",IFERROR($K28*$L28,"")))</f>
        <v/>
      </c>
      <c r="N28" s="22" t="n"/>
      <c r="O28" s="22" t="n"/>
      <c r="P28" s="22" t="n"/>
      <c r="Q28" s="16">
        <f>IF($A28="","",IF(COUNT($M28:$P28)=0,"",SUM($M28:$P28)))</f>
        <v/>
      </c>
      <c r="R28" s="26">
        <f>IF(OR($A28="",$E28=""),"",IFERROR(VLOOKUP($E28,Assumptions!$A$5:$D$104,4,FALSE),""))</f>
        <v/>
      </c>
      <c r="S28" s="16">
        <f>IF($A28="","",IF(OR($Q28="",$R28=""),"",IFERROR($Q28*$R28,"")))</f>
        <v/>
      </c>
      <c r="T28" s="16">
        <f>IF($A28="","",IF($Q28="","",IFERROR($Q28+IF($S28="",0,$S28),"")))</f>
        <v/>
      </c>
      <c r="U28" s="18" t="n"/>
      <c r="V28" s="27">
        <f>IF($A28="","",IF($F28="","Enter status",IF($E28="","Enter service",IF(AND($F28="Sent",$U28=""),"Enter valid-through date",IF(AND($F28="Sent",$U28&lt;&gt;"",$U28&lt;TODAY()),"Review expired date",IF($T28="","Check pricing inputs",""))))))</f>
        <v/>
      </c>
    </row>
    <row r="29">
      <c r="A29" s="17" t="n"/>
      <c r="B29" s="18" t="n"/>
      <c r="C29" s="17" t="n"/>
      <c r="D29" s="17" t="n"/>
      <c r="E29" s="17" t="n"/>
      <c r="F29" s="17" t="n"/>
      <c r="G29" s="19" t="n"/>
      <c r="H29" s="20">
        <f>IF(OR($A29="",$E29=""),"",IFERROR(VLOOKUP($E29,Assumptions!$A$5:$D$104,2,FALSE),""))</f>
        <v/>
      </c>
      <c r="I29" s="21" t="n"/>
      <c r="J29" s="21" t="n"/>
      <c r="K29" s="19" t="n"/>
      <c r="L29" s="13">
        <f>IF(OR($A29="",$E29=""),"",IFERROR(VLOOKUP($E29,Assumptions!$A$5:$D$104,3,FALSE),""))</f>
        <v/>
      </c>
      <c r="M29" s="13">
        <f>IF($A29="","",IF(OR($K29="",$L29=""),"",IFERROR($K29*$L29,"")))</f>
        <v/>
      </c>
      <c r="N29" s="22" t="n"/>
      <c r="O29" s="22" t="n"/>
      <c r="P29" s="22" t="n"/>
      <c r="Q29" s="13">
        <f>IF($A29="","",IF(COUNT($M29:$P29)=0,"",SUM($M29:$P29)))</f>
        <v/>
      </c>
      <c r="R29" s="23">
        <f>IF(OR($A29="",$E29=""),"",IFERROR(VLOOKUP($E29,Assumptions!$A$5:$D$104,4,FALSE),""))</f>
        <v/>
      </c>
      <c r="S29" s="13">
        <f>IF($A29="","",IF(OR($Q29="",$R29=""),"",IFERROR($Q29*$R29,"")))</f>
        <v/>
      </c>
      <c r="T29" s="13">
        <f>IF($A29="","",IF($Q29="","",IFERROR($Q29+IF($S29="",0,$S29),"")))</f>
        <v/>
      </c>
      <c r="U29" s="18" t="n"/>
      <c r="V29" s="24">
        <f>IF($A29="","",IF($F29="","Enter status",IF($E29="","Enter service",IF(AND($F29="Sent",$U29=""),"Enter valid-through date",IF(AND($F29="Sent",$U29&lt;&gt;"",$U29&lt;TODAY()),"Review expired date",IF($T29="","Check pricing inputs",""))))))</f>
        <v/>
      </c>
    </row>
    <row r="30">
      <c r="A30" s="17" t="n"/>
      <c r="B30" s="18" t="n"/>
      <c r="C30" s="17" t="n"/>
      <c r="D30" s="17" t="n"/>
      <c r="E30" s="17" t="n"/>
      <c r="F30" s="17" t="n"/>
      <c r="G30" s="19" t="n"/>
      <c r="H30" s="25">
        <f>IF(OR($A30="",$E30=""),"",IFERROR(VLOOKUP($E30,Assumptions!$A$5:$D$104,2,FALSE),""))</f>
        <v/>
      </c>
      <c r="I30" s="21" t="n"/>
      <c r="J30" s="21" t="n"/>
      <c r="K30" s="19" t="n"/>
      <c r="L30" s="16">
        <f>IF(OR($A30="",$E30=""),"",IFERROR(VLOOKUP($E30,Assumptions!$A$5:$D$104,3,FALSE),""))</f>
        <v/>
      </c>
      <c r="M30" s="16">
        <f>IF($A30="","",IF(OR($K30="",$L30=""),"",IFERROR($K30*$L30,"")))</f>
        <v/>
      </c>
      <c r="N30" s="22" t="n"/>
      <c r="O30" s="22" t="n"/>
      <c r="P30" s="22" t="n"/>
      <c r="Q30" s="16">
        <f>IF($A30="","",IF(COUNT($M30:$P30)=0,"",SUM($M30:$P30)))</f>
        <v/>
      </c>
      <c r="R30" s="26">
        <f>IF(OR($A30="",$E30=""),"",IFERROR(VLOOKUP($E30,Assumptions!$A$5:$D$104,4,FALSE),""))</f>
        <v/>
      </c>
      <c r="S30" s="16">
        <f>IF($A30="","",IF(OR($Q30="",$R30=""),"",IFERROR($Q30*$R30,"")))</f>
        <v/>
      </c>
      <c r="T30" s="16">
        <f>IF($A30="","",IF($Q30="","",IFERROR($Q30+IF($S30="",0,$S30),"")))</f>
        <v/>
      </c>
      <c r="U30" s="18" t="n"/>
      <c r="V30" s="27">
        <f>IF($A30="","",IF($F30="","Enter status",IF($E30="","Enter service",IF(AND($F30="Sent",$U30=""),"Enter valid-through date",IF(AND($F30="Sent",$U30&lt;&gt;"",$U30&lt;TODAY()),"Review expired date",IF($T30="","Check pricing inputs",""))))))</f>
        <v/>
      </c>
    </row>
    <row r="31">
      <c r="A31" s="17" t="n"/>
      <c r="B31" s="18" t="n"/>
      <c r="C31" s="17" t="n"/>
      <c r="D31" s="17" t="n"/>
      <c r="E31" s="17" t="n"/>
      <c r="F31" s="17" t="n"/>
      <c r="G31" s="19" t="n"/>
      <c r="H31" s="20">
        <f>IF(OR($A31="",$E31=""),"",IFERROR(VLOOKUP($E31,Assumptions!$A$5:$D$104,2,FALSE),""))</f>
        <v/>
      </c>
      <c r="I31" s="21" t="n"/>
      <c r="J31" s="21" t="n"/>
      <c r="K31" s="19" t="n"/>
      <c r="L31" s="13">
        <f>IF(OR($A31="",$E31=""),"",IFERROR(VLOOKUP($E31,Assumptions!$A$5:$D$104,3,FALSE),""))</f>
        <v/>
      </c>
      <c r="M31" s="13">
        <f>IF($A31="","",IF(OR($K31="",$L31=""),"",IFERROR($K31*$L31,"")))</f>
        <v/>
      </c>
      <c r="N31" s="22" t="n"/>
      <c r="O31" s="22" t="n"/>
      <c r="P31" s="22" t="n"/>
      <c r="Q31" s="13">
        <f>IF($A31="","",IF(COUNT($M31:$P31)=0,"",SUM($M31:$P31)))</f>
        <v/>
      </c>
      <c r="R31" s="23">
        <f>IF(OR($A31="",$E31=""),"",IFERROR(VLOOKUP($E31,Assumptions!$A$5:$D$104,4,FALSE),""))</f>
        <v/>
      </c>
      <c r="S31" s="13">
        <f>IF($A31="","",IF(OR($Q31="",$R31=""),"",IFERROR($Q31*$R31,"")))</f>
        <v/>
      </c>
      <c r="T31" s="13">
        <f>IF($A31="","",IF($Q31="","",IFERROR($Q31+IF($S31="",0,$S31),"")))</f>
        <v/>
      </c>
      <c r="U31" s="18" t="n"/>
      <c r="V31" s="24">
        <f>IF($A31="","",IF($F31="","Enter status",IF($E31="","Enter service",IF(AND($F31="Sent",$U31=""),"Enter valid-through date",IF(AND($F31="Sent",$U31&lt;&gt;"",$U31&lt;TODAY()),"Review expired date",IF($T31="","Check pricing inputs",""))))))</f>
        <v/>
      </c>
    </row>
    <row r="32">
      <c r="A32" s="17" t="n"/>
      <c r="B32" s="18" t="n"/>
      <c r="C32" s="17" t="n"/>
      <c r="D32" s="17" t="n"/>
      <c r="E32" s="17" t="n"/>
      <c r="F32" s="17" t="n"/>
      <c r="G32" s="19" t="n"/>
      <c r="H32" s="25">
        <f>IF(OR($A32="",$E32=""),"",IFERROR(VLOOKUP($E32,Assumptions!$A$5:$D$104,2,FALSE),""))</f>
        <v/>
      </c>
      <c r="I32" s="21" t="n"/>
      <c r="J32" s="21" t="n"/>
      <c r="K32" s="19" t="n"/>
      <c r="L32" s="16">
        <f>IF(OR($A32="",$E32=""),"",IFERROR(VLOOKUP($E32,Assumptions!$A$5:$D$104,3,FALSE),""))</f>
        <v/>
      </c>
      <c r="M32" s="16">
        <f>IF($A32="","",IF(OR($K32="",$L32=""),"",IFERROR($K32*$L32,"")))</f>
        <v/>
      </c>
      <c r="N32" s="22" t="n"/>
      <c r="O32" s="22" t="n"/>
      <c r="P32" s="22" t="n"/>
      <c r="Q32" s="16">
        <f>IF($A32="","",IF(COUNT($M32:$P32)=0,"",SUM($M32:$P32)))</f>
        <v/>
      </c>
      <c r="R32" s="26">
        <f>IF(OR($A32="",$E32=""),"",IFERROR(VLOOKUP($E32,Assumptions!$A$5:$D$104,4,FALSE),""))</f>
        <v/>
      </c>
      <c r="S32" s="16">
        <f>IF($A32="","",IF(OR($Q32="",$R32=""),"",IFERROR($Q32*$R32,"")))</f>
        <v/>
      </c>
      <c r="T32" s="16">
        <f>IF($A32="","",IF($Q32="","",IFERROR($Q32+IF($S32="",0,$S32),"")))</f>
        <v/>
      </c>
      <c r="U32" s="18" t="n"/>
      <c r="V32" s="27">
        <f>IF($A32="","",IF($F32="","Enter status",IF($E32="","Enter service",IF(AND($F32="Sent",$U32=""),"Enter valid-through date",IF(AND($F32="Sent",$U32&lt;&gt;"",$U32&lt;TODAY()),"Review expired date",IF($T32="","Check pricing inputs",""))))))</f>
        <v/>
      </c>
    </row>
    <row r="33">
      <c r="A33" s="17" t="n"/>
      <c r="B33" s="18" t="n"/>
      <c r="C33" s="17" t="n"/>
      <c r="D33" s="17" t="n"/>
      <c r="E33" s="17" t="n"/>
      <c r="F33" s="17" t="n"/>
      <c r="G33" s="19" t="n"/>
      <c r="H33" s="20">
        <f>IF(OR($A33="",$E33=""),"",IFERROR(VLOOKUP($E33,Assumptions!$A$5:$D$104,2,FALSE),""))</f>
        <v/>
      </c>
      <c r="I33" s="21" t="n"/>
      <c r="J33" s="21" t="n"/>
      <c r="K33" s="19" t="n"/>
      <c r="L33" s="13">
        <f>IF(OR($A33="",$E33=""),"",IFERROR(VLOOKUP($E33,Assumptions!$A$5:$D$104,3,FALSE),""))</f>
        <v/>
      </c>
      <c r="M33" s="13">
        <f>IF($A33="","",IF(OR($K33="",$L33=""),"",IFERROR($K33*$L33,"")))</f>
        <v/>
      </c>
      <c r="N33" s="22" t="n"/>
      <c r="O33" s="22" t="n"/>
      <c r="P33" s="22" t="n"/>
      <c r="Q33" s="13">
        <f>IF($A33="","",IF(COUNT($M33:$P33)=0,"",SUM($M33:$P33)))</f>
        <v/>
      </c>
      <c r="R33" s="23">
        <f>IF(OR($A33="",$E33=""),"",IFERROR(VLOOKUP($E33,Assumptions!$A$5:$D$104,4,FALSE),""))</f>
        <v/>
      </c>
      <c r="S33" s="13">
        <f>IF($A33="","",IF(OR($Q33="",$R33=""),"",IFERROR($Q33*$R33,"")))</f>
        <v/>
      </c>
      <c r="T33" s="13">
        <f>IF($A33="","",IF($Q33="","",IFERROR($Q33+IF($S33="",0,$S33),"")))</f>
        <v/>
      </c>
      <c r="U33" s="18" t="n"/>
      <c r="V33" s="24">
        <f>IF($A33="","",IF($F33="","Enter status",IF($E33="","Enter service",IF(AND($F33="Sent",$U33=""),"Enter valid-through date",IF(AND($F33="Sent",$U33&lt;&gt;"",$U33&lt;TODAY()),"Review expired date",IF($T33="","Check pricing inputs",""))))))</f>
        <v/>
      </c>
    </row>
    <row r="34">
      <c r="A34" s="17" t="n"/>
      <c r="B34" s="18" t="n"/>
      <c r="C34" s="17" t="n"/>
      <c r="D34" s="17" t="n"/>
      <c r="E34" s="17" t="n"/>
      <c r="F34" s="17" t="n"/>
      <c r="G34" s="19" t="n"/>
      <c r="H34" s="25">
        <f>IF(OR($A34="",$E34=""),"",IFERROR(VLOOKUP($E34,Assumptions!$A$5:$D$104,2,FALSE),""))</f>
        <v/>
      </c>
      <c r="I34" s="21" t="n"/>
      <c r="J34" s="21" t="n"/>
      <c r="K34" s="19" t="n"/>
      <c r="L34" s="16">
        <f>IF(OR($A34="",$E34=""),"",IFERROR(VLOOKUP($E34,Assumptions!$A$5:$D$104,3,FALSE),""))</f>
        <v/>
      </c>
      <c r="M34" s="16">
        <f>IF($A34="","",IF(OR($K34="",$L34=""),"",IFERROR($K34*$L34,"")))</f>
        <v/>
      </c>
      <c r="N34" s="22" t="n"/>
      <c r="O34" s="22" t="n"/>
      <c r="P34" s="22" t="n"/>
      <c r="Q34" s="16">
        <f>IF($A34="","",IF(COUNT($M34:$P34)=0,"",SUM($M34:$P34)))</f>
        <v/>
      </c>
      <c r="R34" s="26">
        <f>IF(OR($A34="",$E34=""),"",IFERROR(VLOOKUP($E34,Assumptions!$A$5:$D$104,4,FALSE),""))</f>
        <v/>
      </c>
      <c r="S34" s="16">
        <f>IF($A34="","",IF(OR($Q34="",$R34=""),"",IFERROR($Q34*$R34,"")))</f>
        <v/>
      </c>
      <c r="T34" s="16">
        <f>IF($A34="","",IF($Q34="","",IFERROR($Q34+IF($S34="",0,$S34),"")))</f>
        <v/>
      </c>
      <c r="U34" s="18" t="n"/>
      <c r="V34" s="27">
        <f>IF($A34="","",IF($F34="","Enter status",IF($E34="","Enter service",IF(AND($F34="Sent",$U34=""),"Enter valid-through date",IF(AND($F34="Sent",$U34&lt;&gt;"",$U34&lt;TODAY()),"Review expired date",IF($T34="","Check pricing inputs",""))))))</f>
        <v/>
      </c>
    </row>
    <row r="35">
      <c r="A35" s="17" t="n"/>
      <c r="B35" s="18" t="n"/>
      <c r="C35" s="17" t="n"/>
      <c r="D35" s="17" t="n"/>
      <c r="E35" s="17" t="n"/>
      <c r="F35" s="17" t="n"/>
      <c r="G35" s="19" t="n"/>
      <c r="H35" s="20">
        <f>IF(OR($A35="",$E35=""),"",IFERROR(VLOOKUP($E35,Assumptions!$A$5:$D$104,2,FALSE),""))</f>
        <v/>
      </c>
      <c r="I35" s="21" t="n"/>
      <c r="J35" s="21" t="n"/>
      <c r="K35" s="19" t="n"/>
      <c r="L35" s="13">
        <f>IF(OR($A35="",$E35=""),"",IFERROR(VLOOKUP($E35,Assumptions!$A$5:$D$104,3,FALSE),""))</f>
        <v/>
      </c>
      <c r="M35" s="13">
        <f>IF($A35="","",IF(OR($K35="",$L35=""),"",IFERROR($K35*$L35,"")))</f>
        <v/>
      </c>
      <c r="N35" s="22" t="n"/>
      <c r="O35" s="22" t="n"/>
      <c r="P35" s="22" t="n"/>
      <c r="Q35" s="13">
        <f>IF($A35="","",IF(COUNT($M35:$P35)=0,"",SUM($M35:$P35)))</f>
        <v/>
      </c>
      <c r="R35" s="23">
        <f>IF(OR($A35="",$E35=""),"",IFERROR(VLOOKUP($E35,Assumptions!$A$5:$D$104,4,FALSE),""))</f>
        <v/>
      </c>
      <c r="S35" s="13">
        <f>IF($A35="","",IF(OR($Q35="",$R35=""),"",IFERROR($Q35*$R35,"")))</f>
        <v/>
      </c>
      <c r="T35" s="13">
        <f>IF($A35="","",IF($Q35="","",IFERROR($Q35+IF($S35="",0,$S35),"")))</f>
        <v/>
      </c>
      <c r="U35" s="18" t="n"/>
      <c r="V35" s="24">
        <f>IF($A35="","",IF($F35="","Enter status",IF($E35="","Enter service",IF(AND($F35="Sent",$U35=""),"Enter valid-through date",IF(AND($F35="Sent",$U35&lt;&gt;"",$U35&lt;TODAY()),"Review expired date",IF($T35="","Check pricing inputs",""))))))</f>
        <v/>
      </c>
    </row>
    <row r="36">
      <c r="A36" s="17" t="n"/>
      <c r="B36" s="18" t="n"/>
      <c r="C36" s="17" t="n"/>
      <c r="D36" s="17" t="n"/>
      <c r="E36" s="17" t="n"/>
      <c r="F36" s="17" t="n"/>
      <c r="G36" s="19" t="n"/>
      <c r="H36" s="25">
        <f>IF(OR($A36="",$E36=""),"",IFERROR(VLOOKUP($E36,Assumptions!$A$5:$D$104,2,FALSE),""))</f>
        <v/>
      </c>
      <c r="I36" s="21" t="n"/>
      <c r="J36" s="21" t="n"/>
      <c r="K36" s="19" t="n"/>
      <c r="L36" s="16">
        <f>IF(OR($A36="",$E36=""),"",IFERROR(VLOOKUP($E36,Assumptions!$A$5:$D$104,3,FALSE),""))</f>
        <v/>
      </c>
      <c r="M36" s="16">
        <f>IF($A36="","",IF(OR($K36="",$L36=""),"",IFERROR($K36*$L36,"")))</f>
        <v/>
      </c>
      <c r="N36" s="22" t="n"/>
      <c r="O36" s="22" t="n"/>
      <c r="P36" s="22" t="n"/>
      <c r="Q36" s="16">
        <f>IF($A36="","",IF(COUNT($M36:$P36)=0,"",SUM($M36:$P36)))</f>
        <v/>
      </c>
      <c r="R36" s="26">
        <f>IF(OR($A36="",$E36=""),"",IFERROR(VLOOKUP($E36,Assumptions!$A$5:$D$104,4,FALSE),""))</f>
        <v/>
      </c>
      <c r="S36" s="16">
        <f>IF($A36="","",IF(OR($Q36="",$R36=""),"",IFERROR($Q36*$R36,"")))</f>
        <v/>
      </c>
      <c r="T36" s="16">
        <f>IF($A36="","",IF($Q36="","",IFERROR($Q36+IF($S36="",0,$S36),"")))</f>
        <v/>
      </c>
      <c r="U36" s="18" t="n"/>
      <c r="V36" s="27">
        <f>IF($A36="","",IF($F36="","Enter status",IF($E36="","Enter service",IF(AND($F36="Sent",$U36=""),"Enter valid-through date",IF(AND($F36="Sent",$U36&lt;&gt;"",$U36&lt;TODAY()),"Review expired date",IF($T36="","Check pricing inputs",""))))))</f>
        <v/>
      </c>
    </row>
    <row r="37">
      <c r="A37" s="17" t="n"/>
      <c r="B37" s="18" t="n"/>
      <c r="C37" s="17" t="n"/>
      <c r="D37" s="17" t="n"/>
      <c r="E37" s="17" t="n"/>
      <c r="F37" s="17" t="n"/>
      <c r="G37" s="19" t="n"/>
      <c r="H37" s="20">
        <f>IF(OR($A37="",$E37=""),"",IFERROR(VLOOKUP($E37,Assumptions!$A$5:$D$104,2,FALSE),""))</f>
        <v/>
      </c>
      <c r="I37" s="21" t="n"/>
      <c r="J37" s="21" t="n"/>
      <c r="K37" s="19" t="n"/>
      <c r="L37" s="13">
        <f>IF(OR($A37="",$E37=""),"",IFERROR(VLOOKUP($E37,Assumptions!$A$5:$D$104,3,FALSE),""))</f>
        <v/>
      </c>
      <c r="M37" s="13">
        <f>IF($A37="","",IF(OR($K37="",$L37=""),"",IFERROR($K37*$L37,"")))</f>
        <v/>
      </c>
      <c r="N37" s="22" t="n"/>
      <c r="O37" s="22" t="n"/>
      <c r="P37" s="22" t="n"/>
      <c r="Q37" s="13">
        <f>IF($A37="","",IF(COUNT($M37:$P37)=0,"",SUM($M37:$P37)))</f>
        <v/>
      </c>
      <c r="R37" s="23">
        <f>IF(OR($A37="",$E37=""),"",IFERROR(VLOOKUP($E37,Assumptions!$A$5:$D$104,4,FALSE),""))</f>
        <v/>
      </c>
      <c r="S37" s="13">
        <f>IF($A37="","",IF(OR($Q37="",$R37=""),"",IFERROR($Q37*$R37,"")))</f>
        <v/>
      </c>
      <c r="T37" s="13">
        <f>IF($A37="","",IF($Q37="","",IFERROR($Q37+IF($S37="",0,$S37),"")))</f>
        <v/>
      </c>
      <c r="U37" s="18" t="n"/>
      <c r="V37" s="24">
        <f>IF($A37="","",IF($F37="","Enter status",IF($E37="","Enter service",IF(AND($F37="Sent",$U37=""),"Enter valid-through date",IF(AND($F37="Sent",$U37&lt;&gt;"",$U37&lt;TODAY()),"Review expired date",IF($T37="","Check pricing inputs",""))))))</f>
        <v/>
      </c>
    </row>
    <row r="38">
      <c r="A38" s="17" t="n"/>
      <c r="B38" s="18" t="n"/>
      <c r="C38" s="17" t="n"/>
      <c r="D38" s="17" t="n"/>
      <c r="E38" s="17" t="n"/>
      <c r="F38" s="17" t="n"/>
      <c r="G38" s="19" t="n"/>
      <c r="H38" s="25">
        <f>IF(OR($A38="",$E38=""),"",IFERROR(VLOOKUP($E38,Assumptions!$A$5:$D$104,2,FALSE),""))</f>
        <v/>
      </c>
      <c r="I38" s="21" t="n"/>
      <c r="J38" s="21" t="n"/>
      <c r="K38" s="19" t="n"/>
      <c r="L38" s="16">
        <f>IF(OR($A38="",$E38=""),"",IFERROR(VLOOKUP($E38,Assumptions!$A$5:$D$104,3,FALSE),""))</f>
        <v/>
      </c>
      <c r="M38" s="16">
        <f>IF($A38="","",IF(OR($K38="",$L38=""),"",IFERROR($K38*$L38,"")))</f>
        <v/>
      </c>
      <c r="N38" s="22" t="n"/>
      <c r="O38" s="22" t="n"/>
      <c r="P38" s="22" t="n"/>
      <c r="Q38" s="16">
        <f>IF($A38="","",IF(COUNT($M38:$P38)=0,"",SUM($M38:$P38)))</f>
        <v/>
      </c>
      <c r="R38" s="26">
        <f>IF(OR($A38="",$E38=""),"",IFERROR(VLOOKUP($E38,Assumptions!$A$5:$D$104,4,FALSE),""))</f>
        <v/>
      </c>
      <c r="S38" s="16">
        <f>IF($A38="","",IF(OR($Q38="",$R38=""),"",IFERROR($Q38*$R38,"")))</f>
        <v/>
      </c>
      <c r="T38" s="16">
        <f>IF($A38="","",IF($Q38="","",IFERROR($Q38+IF($S38="",0,$S38),"")))</f>
        <v/>
      </c>
      <c r="U38" s="18" t="n"/>
      <c r="V38" s="27">
        <f>IF($A38="","",IF($F38="","Enter status",IF($E38="","Enter service",IF(AND($F38="Sent",$U38=""),"Enter valid-through date",IF(AND($F38="Sent",$U38&lt;&gt;"",$U38&lt;TODAY()),"Review expired date",IF($T38="","Check pricing inputs",""))))))</f>
        <v/>
      </c>
    </row>
    <row r="39">
      <c r="A39" s="17" t="n"/>
      <c r="B39" s="18" t="n"/>
      <c r="C39" s="17" t="n"/>
      <c r="D39" s="17" t="n"/>
      <c r="E39" s="17" t="n"/>
      <c r="F39" s="17" t="n"/>
      <c r="G39" s="19" t="n"/>
      <c r="H39" s="20">
        <f>IF(OR($A39="",$E39=""),"",IFERROR(VLOOKUP($E39,Assumptions!$A$5:$D$104,2,FALSE),""))</f>
        <v/>
      </c>
      <c r="I39" s="21" t="n"/>
      <c r="J39" s="21" t="n"/>
      <c r="K39" s="19" t="n"/>
      <c r="L39" s="13">
        <f>IF(OR($A39="",$E39=""),"",IFERROR(VLOOKUP($E39,Assumptions!$A$5:$D$104,3,FALSE),""))</f>
        <v/>
      </c>
      <c r="M39" s="13">
        <f>IF($A39="","",IF(OR($K39="",$L39=""),"",IFERROR($K39*$L39,"")))</f>
        <v/>
      </c>
      <c r="N39" s="22" t="n"/>
      <c r="O39" s="22" t="n"/>
      <c r="P39" s="22" t="n"/>
      <c r="Q39" s="13">
        <f>IF($A39="","",IF(COUNT($M39:$P39)=0,"",SUM($M39:$P39)))</f>
        <v/>
      </c>
      <c r="R39" s="23">
        <f>IF(OR($A39="",$E39=""),"",IFERROR(VLOOKUP($E39,Assumptions!$A$5:$D$104,4,FALSE),""))</f>
        <v/>
      </c>
      <c r="S39" s="13">
        <f>IF($A39="","",IF(OR($Q39="",$R39=""),"",IFERROR($Q39*$R39,"")))</f>
        <v/>
      </c>
      <c r="T39" s="13">
        <f>IF($A39="","",IF($Q39="","",IFERROR($Q39+IF($S39="",0,$S39),"")))</f>
        <v/>
      </c>
      <c r="U39" s="18" t="n"/>
      <c r="V39" s="24">
        <f>IF($A39="","",IF($F39="","Enter status",IF($E39="","Enter service",IF(AND($F39="Sent",$U39=""),"Enter valid-through date",IF(AND($F39="Sent",$U39&lt;&gt;"",$U39&lt;TODAY()),"Review expired date",IF($T39="","Check pricing inputs",""))))))</f>
        <v/>
      </c>
    </row>
    <row r="40">
      <c r="A40" s="17" t="n"/>
      <c r="B40" s="18" t="n"/>
      <c r="C40" s="17" t="n"/>
      <c r="D40" s="17" t="n"/>
      <c r="E40" s="17" t="n"/>
      <c r="F40" s="17" t="n"/>
      <c r="G40" s="19" t="n"/>
      <c r="H40" s="25">
        <f>IF(OR($A40="",$E40=""),"",IFERROR(VLOOKUP($E40,Assumptions!$A$5:$D$104,2,FALSE),""))</f>
        <v/>
      </c>
      <c r="I40" s="21" t="n"/>
      <c r="J40" s="21" t="n"/>
      <c r="K40" s="19" t="n"/>
      <c r="L40" s="16">
        <f>IF(OR($A40="",$E40=""),"",IFERROR(VLOOKUP($E40,Assumptions!$A$5:$D$104,3,FALSE),""))</f>
        <v/>
      </c>
      <c r="M40" s="16">
        <f>IF($A40="","",IF(OR($K40="",$L40=""),"",IFERROR($K40*$L40,"")))</f>
        <v/>
      </c>
      <c r="N40" s="22" t="n"/>
      <c r="O40" s="22" t="n"/>
      <c r="P40" s="22" t="n"/>
      <c r="Q40" s="16">
        <f>IF($A40="","",IF(COUNT($M40:$P40)=0,"",SUM($M40:$P40)))</f>
        <v/>
      </c>
      <c r="R40" s="26">
        <f>IF(OR($A40="",$E40=""),"",IFERROR(VLOOKUP($E40,Assumptions!$A$5:$D$104,4,FALSE),""))</f>
        <v/>
      </c>
      <c r="S40" s="16">
        <f>IF($A40="","",IF(OR($Q40="",$R40=""),"",IFERROR($Q40*$R40,"")))</f>
        <v/>
      </c>
      <c r="T40" s="16">
        <f>IF($A40="","",IF($Q40="","",IFERROR($Q40+IF($S40="",0,$S40),"")))</f>
        <v/>
      </c>
      <c r="U40" s="18" t="n"/>
      <c r="V40" s="27">
        <f>IF($A40="","",IF($F40="","Enter status",IF($E40="","Enter service",IF(AND($F40="Sent",$U40=""),"Enter valid-through date",IF(AND($F40="Sent",$U40&lt;&gt;"",$U40&lt;TODAY()),"Review expired date",IF($T40="","Check pricing inputs",""))))))</f>
        <v/>
      </c>
    </row>
    <row r="41">
      <c r="A41" s="17" t="n"/>
      <c r="B41" s="18" t="n"/>
      <c r="C41" s="17" t="n"/>
      <c r="D41" s="17" t="n"/>
      <c r="E41" s="17" t="n"/>
      <c r="F41" s="17" t="n"/>
      <c r="G41" s="19" t="n"/>
      <c r="H41" s="20">
        <f>IF(OR($A41="",$E41=""),"",IFERROR(VLOOKUP($E41,Assumptions!$A$5:$D$104,2,FALSE),""))</f>
        <v/>
      </c>
      <c r="I41" s="21" t="n"/>
      <c r="J41" s="21" t="n"/>
      <c r="K41" s="19" t="n"/>
      <c r="L41" s="13">
        <f>IF(OR($A41="",$E41=""),"",IFERROR(VLOOKUP($E41,Assumptions!$A$5:$D$104,3,FALSE),""))</f>
        <v/>
      </c>
      <c r="M41" s="13">
        <f>IF($A41="","",IF(OR($K41="",$L41=""),"",IFERROR($K41*$L41,"")))</f>
        <v/>
      </c>
      <c r="N41" s="22" t="n"/>
      <c r="O41" s="22" t="n"/>
      <c r="P41" s="22" t="n"/>
      <c r="Q41" s="13">
        <f>IF($A41="","",IF(COUNT($M41:$P41)=0,"",SUM($M41:$P41)))</f>
        <v/>
      </c>
      <c r="R41" s="23">
        <f>IF(OR($A41="",$E41=""),"",IFERROR(VLOOKUP($E41,Assumptions!$A$5:$D$104,4,FALSE),""))</f>
        <v/>
      </c>
      <c r="S41" s="13">
        <f>IF($A41="","",IF(OR($Q41="",$R41=""),"",IFERROR($Q41*$R41,"")))</f>
        <v/>
      </c>
      <c r="T41" s="13">
        <f>IF($A41="","",IF($Q41="","",IFERROR($Q41+IF($S41="",0,$S41),"")))</f>
        <v/>
      </c>
      <c r="U41" s="18" t="n"/>
      <c r="V41" s="24">
        <f>IF($A41="","",IF($F41="","Enter status",IF($E41="","Enter service",IF(AND($F41="Sent",$U41=""),"Enter valid-through date",IF(AND($F41="Sent",$U41&lt;&gt;"",$U41&lt;TODAY()),"Review expired date",IF($T41="","Check pricing inputs",""))))))</f>
        <v/>
      </c>
    </row>
    <row r="42">
      <c r="A42" s="17" t="n"/>
      <c r="B42" s="18" t="n"/>
      <c r="C42" s="17" t="n"/>
      <c r="D42" s="17" t="n"/>
      <c r="E42" s="17" t="n"/>
      <c r="F42" s="17" t="n"/>
      <c r="G42" s="19" t="n"/>
      <c r="H42" s="25">
        <f>IF(OR($A42="",$E42=""),"",IFERROR(VLOOKUP($E42,Assumptions!$A$5:$D$104,2,FALSE),""))</f>
        <v/>
      </c>
      <c r="I42" s="21" t="n"/>
      <c r="J42" s="21" t="n"/>
      <c r="K42" s="19" t="n"/>
      <c r="L42" s="16">
        <f>IF(OR($A42="",$E42=""),"",IFERROR(VLOOKUP($E42,Assumptions!$A$5:$D$104,3,FALSE),""))</f>
        <v/>
      </c>
      <c r="M42" s="16">
        <f>IF($A42="","",IF(OR($K42="",$L42=""),"",IFERROR($K42*$L42,"")))</f>
        <v/>
      </c>
      <c r="N42" s="22" t="n"/>
      <c r="O42" s="22" t="n"/>
      <c r="P42" s="22" t="n"/>
      <c r="Q42" s="16">
        <f>IF($A42="","",IF(COUNT($M42:$P42)=0,"",SUM($M42:$P42)))</f>
        <v/>
      </c>
      <c r="R42" s="26">
        <f>IF(OR($A42="",$E42=""),"",IFERROR(VLOOKUP($E42,Assumptions!$A$5:$D$104,4,FALSE),""))</f>
        <v/>
      </c>
      <c r="S42" s="16">
        <f>IF($A42="","",IF(OR($Q42="",$R42=""),"",IFERROR($Q42*$R42,"")))</f>
        <v/>
      </c>
      <c r="T42" s="16">
        <f>IF($A42="","",IF($Q42="","",IFERROR($Q42+IF($S42="",0,$S42),"")))</f>
        <v/>
      </c>
      <c r="U42" s="18" t="n"/>
      <c r="V42" s="27">
        <f>IF($A42="","",IF($F42="","Enter status",IF($E42="","Enter service",IF(AND($F42="Sent",$U42=""),"Enter valid-through date",IF(AND($F42="Sent",$U42&lt;&gt;"",$U42&lt;TODAY()),"Review expired date",IF($T42="","Check pricing inputs",""))))))</f>
        <v/>
      </c>
    </row>
    <row r="43">
      <c r="A43" s="17" t="n"/>
      <c r="B43" s="18" t="n"/>
      <c r="C43" s="17" t="n"/>
      <c r="D43" s="17" t="n"/>
      <c r="E43" s="17" t="n"/>
      <c r="F43" s="17" t="n"/>
      <c r="G43" s="19" t="n"/>
      <c r="H43" s="20">
        <f>IF(OR($A43="",$E43=""),"",IFERROR(VLOOKUP($E43,Assumptions!$A$5:$D$104,2,FALSE),""))</f>
        <v/>
      </c>
      <c r="I43" s="21" t="n"/>
      <c r="J43" s="21" t="n"/>
      <c r="K43" s="19" t="n"/>
      <c r="L43" s="13">
        <f>IF(OR($A43="",$E43=""),"",IFERROR(VLOOKUP($E43,Assumptions!$A$5:$D$104,3,FALSE),""))</f>
        <v/>
      </c>
      <c r="M43" s="13">
        <f>IF($A43="","",IF(OR($K43="",$L43=""),"",IFERROR($K43*$L43,"")))</f>
        <v/>
      </c>
      <c r="N43" s="22" t="n"/>
      <c r="O43" s="22" t="n"/>
      <c r="P43" s="22" t="n"/>
      <c r="Q43" s="13">
        <f>IF($A43="","",IF(COUNT($M43:$P43)=0,"",SUM($M43:$P43)))</f>
        <v/>
      </c>
      <c r="R43" s="23">
        <f>IF(OR($A43="",$E43=""),"",IFERROR(VLOOKUP($E43,Assumptions!$A$5:$D$104,4,FALSE),""))</f>
        <v/>
      </c>
      <c r="S43" s="13">
        <f>IF($A43="","",IF(OR($Q43="",$R43=""),"",IFERROR($Q43*$R43,"")))</f>
        <v/>
      </c>
      <c r="T43" s="13">
        <f>IF($A43="","",IF($Q43="","",IFERROR($Q43+IF($S43="",0,$S43),"")))</f>
        <v/>
      </c>
      <c r="U43" s="18" t="n"/>
      <c r="V43" s="24">
        <f>IF($A43="","",IF($F43="","Enter status",IF($E43="","Enter service",IF(AND($F43="Sent",$U43=""),"Enter valid-through date",IF(AND($F43="Sent",$U43&lt;&gt;"",$U43&lt;TODAY()),"Review expired date",IF($T43="","Check pricing inputs",""))))))</f>
        <v/>
      </c>
    </row>
    <row r="44">
      <c r="A44" s="17" t="n"/>
      <c r="B44" s="18" t="n"/>
      <c r="C44" s="17" t="n"/>
      <c r="D44" s="17" t="n"/>
      <c r="E44" s="17" t="n"/>
      <c r="F44" s="17" t="n"/>
      <c r="G44" s="19" t="n"/>
      <c r="H44" s="25">
        <f>IF(OR($A44="",$E44=""),"",IFERROR(VLOOKUP($E44,Assumptions!$A$5:$D$104,2,FALSE),""))</f>
        <v/>
      </c>
      <c r="I44" s="21" t="n"/>
      <c r="J44" s="21" t="n"/>
      <c r="K44" s="19" t="n"/>
      <c r="L44" s="16">
        <f>IF(OR($A44="",$E44=""),"",IFERROR(VLOOKUP($E44,Assumptions!$A$5:$D$104,3,FALSE),""))</f>
        <v/>
      </c>
      <c r="M44" s="16">
        <f>IF($A44="","",IF(OR($K44="",$L44=""),"",IFERROR($K44*$L44,"")))</f>
        <v/>
      </c>
      <c r="N44" s="22" t="n"/>
      <c r="O44" s="22" t="n"/>
      <c r="P44" s="22" t="n"/>
      <c r="Q44" s="16">
        <f>IF($A44="","",IF(COUNT($M44:$P44)=0,"",SUM($M44:$P44)))</f>
        <v/>
      </c>
      <c r="R44" s="26">
        <f>IF(OR($A44="",$E44=""),"",IFERROR(VLOOKUP($E44,Assumptions!$A$5:$D$104,4,FALSE),""))</f>
        <v/>
      </c>
      <c r="S44" s="16">
        <f>IF($A44="","",IF(OR($Q44="",$R44=""),"",IFERROR($Q44*$R44,"")))</f>
        <v/>
      </c>
      <c r="T44" s="16">
        <f>IF($A44="","",IF($Q44="","",IFERROR($Q44+IF($S44="",0,$S44),"")))</f>
        <v/>
      </c>
      <c r="U44" s="18" t="n"/>
      <c r="V44" s="27">
        <f>IF($A44="","",IF($F44="","Enter status",IF($E44="","Enter service",IF(AND($F44="Sent",$U44=""),"Enter valid-through date",IF(AND($F44="Sent",$U44&lt;&gt;"",$U44&lt;TODAY()),"Review expired date",IF($T44="","Check pricing inputs",""))))))</f>
        <v/>
      </c>
    </row>
    <row r="45">
      <c r="A45" s="17" t="n"/>
      <c r="B45" s="18" t="n"/>
      <c r="C45" s="17" t="n"/>
      <c r="D45" s="17" t="n"/>
      <c r="E45" s="17" t="n"/>
      <c r="F45" s="17" t="n"/>
      <c r="G45" s="19" t="n"/>
      <c r="H45" s="20">
        <f>IF(OR($A45="",$E45=""),"",IFERROR(VLOOKUP($E45,Assumptions!$A$5:$D$104,2,FALSE),""))</f>
        <v/>
      </c>
      <c r="I45" s="21" t="n"/>
      <c r="J45" s="21" t="n"/>
      <c r="K45" s="19" t="n"/>
      <c r="L45" s="13">
        <f>IF(OR($A45="",$E45=""),"",IFERROR(VLOOKUP($E45,Assumptions!$A$5:$D$104,3,FALSE),""))</f>
        <v/>
      </c>
      <c r="M45" s="13">
        <f>IF($A45="","",IF(OR($K45="",$L45=""),"",IFERROR($K45*$L45,"")))</f>
        <v/>
      </c>
      <c r="N45" s="22" t="n"/>
      <c r="O45" s="22" t="n"/>
      <c r="P45" s="22" t="n"/>
      <c r="Q45" s="13">
        <f>IF($A45="","",IF(COUNT($M45:$P45)=0,"",SUM($M45:$P45)))</f>
        <v/>
      </c>
      <c r="R45" s="23">
        <f>IF(OR($A45="",$E45=""),"",IFERROR(VLOOKUP($E45,Assumptions!$A$5:$D$104,4,FALSE),""))</f>
        <v/>
      </c>
      <c r="S45" s="13">
        <f>IF($A45="","",IF(OR($Q45="",$R45=""),"",IFERROR($Q45*$R45,"")))</f>
        <v/>
      </c>
      <c r="T45" s="13">
        <f>IF($A45="","",IF($Q45="","",IFERROR($Q45+IF($S45="",0,$S45),"")))</f>
        <v/>
      </c>
      <c r="U45" s="18" t="n"/>
      <c r="V45" s="24">
        <f>IF($A45="","",IF($F45="","Enter status",IF($E45="","Enter service",IF(AND($F45="Sent",$U45=""),"Enter valid-through date",IF(AND($F45="Sent",$U45&lt;&gt;"",$U45&lt;TODAY()),"Review expired date",IF($T45="","Check pricing inputs",""))))))</f>
        <v/>
      </c>
    </row>
    <row r="46">
      <c r="A46" s="17" t="n"/>
      <c r="B46" s="18" t="n"/>
      <c r="C46" s="17" t="n"/>
      <c r="D46" s="17" t="n"/>
      <c r="E46" s="17" t="n"/>
      <c r="F46" s="17" t="n"/>
      <c r="G46" s="19" t="n"/>
      <c r="H46" s="25">
        <f>IF(OR($A46="",$E46=""),"",IFERROR(VLOOKUP($E46,Assumptions!$A$5:$D$104,2,FALSE),""))</f>
        <v/>
      </c>
      <c r="I46" s="21" t="n"/>
      <c r="J46" s="21" t="n"/>
      <c r="K46" s="19" t="n"/>
      <c r="L46" s="16">
        <f>IF(OR($A46="",$E46=""),"",IFERROR(VLOOKUP($E46,Assumptions!$A$5:$D$104,3,FALSE),""))</f>
        <v/>
      </c>
      <c r="M46" s="16">
        <f>IF($A46="","",IF(OR($K46="",$L46=""),"",IFERROR($K46*$L46,"")))</f>
        <v/>
      </c>
      <c r="N46" s="22" t="n"/>
      <c r="O46" s="22" t="n"/>
      <c r="P46" s="22" t="n"/>
      <c r="Q46" s="16">
        <f>IF($A46="","",IF(COUNT($M46:$P46)=0,"",SUM($M46:$P46)))</f>
        <v/>
      </c>
      <c r="R46" s="26">
        <f>IF(OR($A46="",$E46=""),"",IFERROR(VLOOKUP($E46,Assumptions!$A$5:$D$104,4,FALSE),""))</f>
        <v/>
      </c>
      <c r="S46" s="16">
        <f>IF($A46="","",IF(OR($Q46="",$R46=""),"",IFERROR($Q46*$R46,"")))</f>
        <v/>
      </c>
      <c r="T46" s="16">
        <f>IF($A46="","",IF($Q46="","",IFERROR($Q46+IF($S46="",0,$S46),"")))</f>
        <v/>
      </c>
      <c r="U46" s="18" t="n"/>
      <c r="V46" s="27">
        <f>IF($A46="","",IF($F46="","Enter status",IF($E46="","Enter service",IF(AND($F46="Sent",$U46=""),"Enter valid-through date",IF(AND($F46="Sent",$U46&lt;&gt;"",$U46&lt;TODAY()),"Review expired date",IF($T46="","Check pricing inputs",""))))))</f>
        <v/>
      </c>
    </row>
    <row r="47">
      <c r="A47" s="17" t="n"/>
      <c r="B47" s="18" t="n"/>
      <c r="C47" s="17" t="n"/>
      <c r="D47" s="17" t="n"/>
      <c r="E47" s="17" t="n"/>
      <c r="F47" s="17" t="n"/>
      <c r="G47" s="19" t="n"/>
      <c r="H47" s="20">
        <f>IF(OR($A47="",$E47=""),"",IFERROR(VLOOKUP($E47,Assumptions!$A$5:$D$104,2,FALSE),""))</f>
        <v/>
      </c>
      <c r="I47" s="21" t="n"/>
      <c r="J47" s="21" t="n"/>
      <c r="K47" s="19" t="n"/>
      <c r="L47" s="13">
        <f>IF(OR($A47="",$E47=""),"",IFERROR(VLOOKUP($E47,Assumptions!$A$5:$D$104,3,FALSE),""))</f>
        <v/>
      </c>
      <c r="M47" s="13">
        <f>IF($A47="","",IF(OR($K47="",$L47=""),"",IFERROR($K47*$L47,"")))</f>
        <v/>
      </c>
      <c r="N47" s="22" t="n"/>
      <c r="O47" s="22" t="n"/>
      <c r="P47" s="22" t="n"/>
      <c r="Q47" s="13">
        <f>IF($A47="","",IF(COUNT($M47:$P47)=0,"",SUM($M47:$P47)))</f>
        <v/>
      </c>
      <c r="R47" s="23">
        <f>IF(OR($A47="",$E47=""),"",IFERROR(VLOOKUP($E47,Assumptions!$A$5:$D$104,4,FALSE),""))</f>
        <v/>
      </c>
      <c r="S47" s="13">
        <f>IF($A47="","",IF(OR($Q47="",$R47=""),"",IFERROR($Q47*$R47,"")))</f>
        <v/>
      </c>
      <c r="T47" s="13">
        <f>IF($A47="","",IF($Q47="","",IFERROR($Q47+IF($S47="",0,$S47),"")))</f>
        <v/>
      </c>
      <c r="U47" s="18" t="n"/>
      <c r="V47" s="24">
        <f>IF($A47="","",IF($F47="","Enter status",IF($E47="","Enter service",IF(AND($F47="Sent",$U47=""),"Enter valid-through date",IF(AND($F47="Sent",$U47&lt;&gt;"",$U47&lt;TODAY()),"Review expired date",IF($T47="","Check pricing inputs",""))))))</f>
        <v/>
      </c>
    </row>
    <row r="48">
      <c r="A48" s="17" t="n"/>
      <c r="B48" s="18" t="n"/>
      <c r="C48" s="17" t="n"/>
      <c r="D48" s="17" t="n"/>
      <c r="E48" s="17" t="n"/>
      <c r="F48" s="17" t="n"/>
      <c r="G48" s="19" t="n"/>
      <c r="H48" s="25">
        <f>IF(OR($A48="",$E48=""),"",IFERROR(VLOOKUP($E48,Assumptions!$A$5:$D$104,2,FALSE),""))</f>
        <v/>
      </c>
      <c r="I48" s="21" t="n"/>
      <c r="J48" s="21" t="n"/>
      <c r="K48" s="19" t="n"/>
      <c r="L48" s="16">
        <f>IF(OR($A48="",$E48=""),"",IFERROR(VLOOKUP($E48,Assumptions!$A$5:$D$104,3,FALSE),""))</f>
        <v/>
      </c>
      <c r="M48" s="16">
        <f>IF($A48="","",IF(OR($K48="",$L48=""),"",IFERROR($K48*$L48,"")))</f>
        <v/>
      </c>
      <c r="N48" s="22" t="n"/>
      <c r="O48" s="22" t="n"/>
      <c r="P48" s="22" t="n"/>
      <c r="Q48" s="16">
        <f>IF($A48="","",IF(COUNT($M48:$P48)=0,"",SUM($M48:$P48)))</f>
        <v/>
      </c>
      <c r="R48" s="26">
        <f>IF(OR($A48="",$E48=""),"",IFERROR(VLOOKUP($E48,Assumptions!$A$5:$D$104,4,FALSE),""))</f>
        <v/>
      </c>
      <c r="S48" s="16">
        <f>IF($A48="","",IF(OR($Q48="",$R48=""),"",IFERROR($Q48*$R48,"")))</f>
        <v/>
      </c>
      <c r="T48" s="16">
        <f>IF($A48="","",IF($Q48="","",IFERROR($Q48+IF($S48="",0,$S48),"")))</f>
        <v/>
      </c>
      <c r="U48" s="18" t="n"/>
      <c r="V48" s="27">
        <f>IF($A48="","",IF($F48="","Enter status",IF($E48="","Enter service",IF(AND($F48="Sent",$U48=""),"Enter valid-through date",IF(AND($F48="Sent",$U48&lt;&gt;"",$U48&lt;TODAY()),"Review expired date",IF($T48="","Check pricing inputs",""))))))</f>
        <v/>
      </c>
    </row>
    <row r="49">
      <c r="A49" s="17" t="n"/>
      <c r="B49" s="18" t="n"/>
      <c r="C49" s="17" t="n"/>
      <c r="D49" s="17" t="n"/>
      <c r="E49" s="17" t="n"/>
      <c r="F49" s="17" t="n"/>
      <c r="G49" s="19" t="n"/>
      <c r="H49" s="20">
        <f>IF(OR($A49="",$E49=""),"",IFERROR(VLOOKUP($E49,Assumptions!$A$5:$D$104,2,FALSE),""))</f>
        <v/>
      </c>
      <c r="I49" s="21" t="n"/>
      <c r="J49" s="21" t="n"/>
      <c r="K49" s="19" t="n"/>
      <c r="L49" s="13">
        <f>IF(OR($A49="",$E49=""),"",IFERROR(VLOOKUP($E49,Assumptions!$A$5:$D$104,3,FALSE),""))</f>
        <v/>
      </c>
      <c r="M49" s="13">
        <f>IF($A49="","",IF(OR($K49="",$L49=""),"",IFERROR($K49*$L49,"")))</f>
        <v/>
      </c>
      <c r="N49" s="22" t="n"/>
      <c r="O49" s="22" t="n"/>
      <c r="P49" s="22" t="n"/>
      <c r="Q49" s="13">
        <f>IF($A49="","",IF(COUNT($M49:$P49)=0,"",SUM($M49:$P49)))</f>
        <v/>
      </c>
      <c r="R49" s="23">
        <f>IF(OR($A49="",$E49=""),"",IFERROR(VLOOKUP($E49,Assumptions!$A$5:$D$104,4,FALSE),""))</f>
        <v/>
      </c>
      <c r="S49" s="13">
        <f>IF($A49="","",IF(OR($Q49="",$R49=""),"",IFERROR($Q49*$R49,"")))</f>
        <v/>
      </c>
      <c r="T49" s="13">
        <f>IF($A49="","",IF($Q49="","",IFERROR($Q49+IF($S49="",0,$S49),"")))</f>
        <v/>
      </c>
      <c r="U49" s="18" t="n"/>
      <c r="V49" s="24">
        <f>IF($A49="","",IF($F49="","Enter status",IF($E49="","Enter service",IF(AND($F49="Sent",$U49=""),"Enter valid-through date",IF(AND($F49="Sent",$U49&lt;&gt;"",$U49&lt;TODAY()),"Review expired date",IF($T49="","Check pricing inputs",""))))))</f>
        <v/>
      </c>
    </row>
    <row r="50">
      <c r="A50" s="17" t="n"/>
      <c r="B50" s="18" t="n"/>
      <c r="C50" s="17" t="n"/>
      <c r="D50" s="17" t="n"/>
      <c r="E50" s="17" t="n"/>
      <c r="F50" s="17" t="n"/>
      <c r="G50" s="19" t="n"/>
      <c r="H50" s="25">
        <f>IF(OR($A50="",$E50=""),"",IFERROR(VLOOKUP($E50,Assumptions!$A$5:$D$104,2,FALSE),""))</f>
        <v/>
      </c>
      <c r="I50" s="21" t="n"/>
      <c r="J50" s="21" t="n"/>
      <c r="K50" s="19" t="n"/>
      <c r="L50" s="16">
        <f>IF(OR($A50="",$E50=""),"",IFERROR(VLOOKUP($E50,Assumptions!$A$5:$D$104,3,FALSE),""))</f>
        <v/>
      </c>
      <c r="M50" s="16">
        <f>IF($A50="","",IF(OR($K50="",$L50=""),"",IFERROR($K50*$L50,"")))</f>
        <v/>
      </c>
      <c r="N50" s="22" t="n"/>
      <c r="O50" s="22" t="n"/>
      <c r="P50" s="22" t="n"/>
      <c r="Q50" s="16">
        <f>IF($A50="","",IF(COUNT($M50:$P50)=0,"",SUM($M50:$P50)))</f>
        <v/>
      </c>
      <c r="R50" s="26">
        <f>IF(OR($A50="",$E50=""),"",IFERROR(VLOOKUP($E50,Assumptions!$A$5:$D$104,4,FALSE),""))</f>
        <v/>
      </c>
      <c r="S50" s="16">
        <f>IF($A50="","",IF(OR($Q50="",$R50=""),"",IFERROR($Q50*$R50,"")))</f>
        <v/>
      </c>
      <c r="T50" s="16">
        <f>IF($A50="","",IF($Q50="","",IFERROR($Q50+IF($S50="",0,$S50),"")))</f>
        <v/>
      </c>
      <c r="U50" s="18" t="n"/>
      <c r="V50" s="27">
        <f>IF($A50="","",IF($F50="","Enter status",IF($E50="","Enter service",IF(AND($F50="Sent",$U50=""),"Enter valid-through date",IF(AND($F50="Sent",$U50&lt;&gt;"",$U50&lt;TODAY()),"Review expired date",IF($T50="","Check pricing inputs",""))))))</f>
        <v/>
      </c>
    </row>
    <row r="51">
      <c r="A51" s="17" t="n"/>
      <c r="B51" s="18" t="n"/>
      <c r="C51" s="17" t="n"/>
      <c r="D51" s="17" t="n"/>
      <c r="E51" s="17" t="n"/>
      <c r="F51" s="17" t="n"/>
      <c r="G51" s="19" t="n"/>
      <c r="H51" s="20">
        <f>IF(OR($A51="",$E51=""),"",IFERROR(VLOOKUP($E51,Assumptions!$A$5:$D$104,2,FALSE),""))</f>
        <v/>
      </c>
      <c r="I51" s="21" t="n"/>
      <c r="J51" s="21" t="n"/>
      <c r="K51" s="19" t="n"/>
      <c r="L51" s="13">
        <f>IF(OR($A51="",$E51=""),"",IFERROR(VLOOKUP($E51,Assumptions!$A$5:$D$104,3,FALSE),""))</f>
        <v/>
      </c>
      <c r="M51" s="13">
        <f>IF($A51="","",IF(OR($K51="",$L51=""),"",IFERROR($K51*$L51,"")))</f>
        <v/>
      </c>
      <c r="N51" s="22" t="n"/>
      <c r="O51" s="22" t="n"/>
      <c r="P51" s="22" t="n"/>
      <c r="Q51" s="13">
        <f>IF($A51="","",IF(COUNT($M51:$P51)=0,"",SUM($M51:$P51)))</f>
        <v/>
      </c>
      <c r="R51" s="23">
        <f>IF(OR($A51="",$E51=""),"",IFERROR(VLOOKUP($E51,Assumptions!$A$5:$D$104,4,FALSE),""))</f>
        <v/>
      </c>
      <c r="S51" s="13">
        <f>IF($A51="","",IF(OR($Q51="",$R51=""),"",IFERROR($Q51*$R51,"")))</f>
        <v/>
      </c>
      <c r="T51" s="13">
        <f>IF($A51="","",IF($Q51="","",IFERROR($Q51+IF($S51="",0,$S51),"")))</f>
        <v/>
      </c>
      <c r="U51" s="18" t="n"/>
      <c r="V51" s="24">
        <f>IF($A51="","",IF($F51="","Enter status",IF($E51="","Enter service",IF(AND($F51="Sent",$U51=""),"Enter valid-through date",IF(AND($F51="Sent",$U51&lt;&gt;"",$U51&lt;TODAY()),"Review expired date",IF($T51="","Check pricing inputs",""))))))</f>
        <v/>
      </c>
    </row>
    <row r="52">
      <c r="A52" s="17" t="n"/>
      <c r="B52" s="18" t="n"/>
      <c r="C52" s="17" t="n"/>
      <c r="D52" s="17" t="n"/>
      <c r="E52" s="17" t="n"/>
      <c r="F52" s="17" t="n"/>
      <c r="G52" s="19" t="n"/>
      <c r="H52" s="25">
        <f>IF(OR($A52="",$E52=""),"",IFERROR(VLOOKUP($E52,Assumptions!$A$5:$D$104,2,FALSE),""))</f>
        <v/>
      </c>
      <c r="I52" s="21" t="n"/>
      <c r="J52" s="21" t="n"/>
      <c r="K52" s="19" t="n"/>
      <c r="L52" s="16">
        <f>IF(OR($A52="",$E52=""),"",IFERROR(VLOOKUP($E52,Assumptions!$A$5:$D$104,3,FALSE),""))</f>
        <v/>
      </c>
      <c r="M52" s="16">
        <f>IF($A52="","",IF(OR($K52="",$L52=""),"",IFERROR($K52*$L52,"")))</f>
        <v/>
      </c>
      <c r="N52" s="22" t="n"/>
      <c r="O52" s="22" t="n"/>
      <c r="P52" s="22" t="n"/>
      <c r="Q52" s="16">
        <f>IF($A52="","",IF(COUNT($M52:$P52)=0,"",SUM($M52:$P52)))</f>
        <v/>
      </c>
      <c r="R52" s="26">
        <f>IF(OR($A52="",$E52=""),"",IFERROR(VLOOKUP($E52,Assumptions!$A$5:$D$104,4,FALSE),""))</f>
        <v/>
      </c>
      <c r="S52" s="16">
        <f>IF($A52="","",IF(OR($Q52="",$R52=""),"",IFERROR($Q52*$R52,"")))</f>
        <v/>
      </c>
      <c r="T52" s="16">
        <f>IF($A52="","",IF($Q52="","",IFERROR($Q52+IF($S52="",0,$S52),"")))</f>
        <v/>
      </c>
      <c r="U52" s="18" t="n"/>
      <c r="V52" s="27">
        <f>IF($A52="","",IF($F52="","Enter status",IF($E52="","Enter service",IF(AND($F52="Sent",$U52=""),"Enter valid-through date",IF(AND($F52="Sent",$U52&lt;&gt;"",$U52&lt;TODAY()),"Review expired date",IF($T52="","Check pricing inputs",""))))))</f>
        <v/>
      </c>
    </row>
    <row r="53">
      <c r="A53" s="17" t="n"/>
      <c r="B53" s="18" t="n"/>
      <c r="C53" s="17" t="n"/>
      <c r="D53" s="17" t="n"/>
      <c r="E53" s="17" t="n"/>
      <c r="F53" s="17" t="n"/>
      <c r="G53" s="19" t="n"/>
      <c r="H53" s="20">
        <f>IF(OR($A53="",$E53=""),"",IFERROR(VLOOKUP($E53,Assumptions!$A$5:$D$104,2,FALSE),""))</f>
        <v/>
      </c>
      <c r="I53" s="21" t="n"/>
      <c r="J53" s="21" t="n"/>
      <c r="K53" s="19" t="n"/>
      <c r="L53" s="13">
        <f>IF(OR($A53="",$E53=""),"",IFERROR(VLOOKUP($E53,Assumptions!$A$5:$D$104,3,FALSE),""))</f>
        <v/>
      </c>
      <c r="M53" s="13">
        <f>IF($A53="","",IF(OR($K53="",$L53=""),"",IFERROR($K53*$L53,"")))</f>
        <v/>
      </c>
      <c r="N53" s="22" t="n"/>
      <c r="O53" s="22" t="n"/>
      <c r="P53" s="22" t="n"/>
      <c r="Q53" s="13">
        <f>IF($A53="","",IF(COUNT($M53:$P53)=0,"",SUM($M53:$P53)))</f>
        <v/>
      </c>
      <c r="R53" s="23">
        <f>IF(OR($A53="",$E53=""),"",IFERROR(VLOOKUP($E53,Assumptions!$A$5:$D$104,4,FALSE),""))</f>
        <v/>
      </c>
      <c r="S53" s="13">
        <f>IF($A53="","",IF(OR($Q53="",$R53=""),"",IFERROR($Q53*$R53,"")))</f>
        <v/>
      </c>
      <c r="T53" s="13">
        <f>IF($A53="","",IF($Q53="","",IFERROR($Q53+IF($S53="",0,$S53),"")))</f>
        <v/>
      </c>
      <c r="U53" s="18" t="n"/>
      <c r="V53" s="24">
        <f>IF($A53="","",IF($F53="","Enter status",IF($E53="","Enter service",IF(AND($F53="Sent",$U53=""),"Enter valid-through date",IF(AND($F53="Sent",$U53&lt;&gt;"",$U53&lt;TODAY()),"Review expired date",IF($T53="","Check pricing inputs",""))))))</f>
        <v/>
      </c>
    </row>
    <row r="54">
      <c r="A54" s="17" t="n"/>
      <c r="B54" s="18" t="n"/>
      <c r="C54" s="17" t="n"/>
      <c r="D54" s="17" t="n"/>
      <c r="E54" s="17" t="n"/>
      <c r="F54" s="17" t="n"/>
      <c r="G54" s="19" t="n"/>
      <c r="H54" s="25">
        <f>IF(OR($A54="",$E54=""),"",IFERROR(VLOOKUP($E54,Assumptions!$A$5:$D$104,2,FALSE),""))</f>
        <v/>
      </c>
      <c r="I54" s="21" t="n"/>
      <c r="J54" s="21" t="n"/>
      <c r="K54" s="19" t="n"/>
      <c r="L54" s="16">
        <f>IF(OR($A54="",$E54=""),"",IFERROR(VLOOKUP($E54,Assumptions!$A$5:$D$104,3,FALSE),""))</f>
        <v/>
      </c>
      <c r="M54" s="16">
        <f>IF($A54="","",IF(OR($K54="",$L54=""),"",IFERROR($K54*$L54,"")))</f>
        <v/>
      </c>
      <c r="N54" s="22" t="n"/>
      <c r="O54" s="22" t="n"/>
      <c r="P54" s="22" t="n"/>
      <c r="Q54" s="16">
        <f>IF($A54="","",IF(COUNT($M54:$P54)=0,"",SUM($M54:$P54)))</f>
        <v/>
      </c>
      <c r="R54" s="26">
        <f>IF(OR($A54="",$E54=""),"",IFERROR(VLOOKUP($E54,Assumptions!$A$5:$D$104,4,FALSE),""))</f>
        <v/>
      </c>
      <c r="S54" s="16">
        <f>IF($A54="","",IF(OR($Q54="",$R54=""),"",IFERROR($Q54*$R54,"")))</f>
        <v/>
      </c>
      <c r="T54" s="16">
        <f>IF($A54="","",IF($Q54="","",IFERROR($Q54+IF($S54="",0,$S54),"")))</f>
        <v/>
      </c>
      <c r="U54" s="18" t="n"/>
      <c r="V54" s="27">
        <f>IF($A54="","",IF($F54="","Enter status",IF($E54="","Enter service",IF(AND($F54="Sent",$U54=""),"Enter valid-through date",IF(AND($F54="Sent",$U54&lt;&gt;"",$U54&lt;TODAY()),"Review expired date",IF($T54="","Check pricing inputs",""))))))</f>
        <v/>
      </c>
    </row>
    <row r="55">
      <c r="A55" s="17" t="n"/>
      <c r="B55" s="18" t="n"/>
      <c r="C55" s="17" t="n"/>
      <c r="D55" s="17" t="n"/>
      <c r="E55" s="17" t="n"/>
      <c r="F55" s="17" t="n"/>
      <c r="G55" s="19" t="n"/>
      <c r="H55" s="20">
        <f>IF(OR($A55="",$E55=""),"",IFERROR(VLOOKUP($E55,Assumptions!$A$5:$D$104,2,FALSE),""))</f>
        <v/>
      </c>
      <c r="I55" s="21" t="n"/>
      <c r="J55" s="21" t="n"/>
      <c r="K55" s="19" t="n"/>
      <c r="L55" s="13">
        <f>IF(OR($A55="",$E55=""),"",IFERROR(VLOOKUP($E55,Assumptions!$A$5:$D$104,3,FALSE),""))</f>
        <v/>
      </c>
      <c r="M55" s="13">
        <f>IF($A55="","",IF(OR($K55="",$L55=""),"",IFERROR($K55*$L55,"")))</f>
        <v/>
      </c>
      <c r="N55" s="22" t="n"/>
      <c r="O55" s="22" t="n"/>
      <c r="P55" s="22" t="n"/>
      <c r="Q55" s="13">
        <f>IF($A55="","",IF(COUNT($M55:$P55)=0,"",SUM($M55:$P55)))</f>
        <v/>
      </c>
      <c r="R55" s="23">
        <f>IF(OR($A55="",$E55=""),"",IFERROR(VLOOKUP($E55,Assumptions!$A$5:$D$104,4,FALSE),""))</f>
        <v/>
      </c>
      <c r="S55" s="13">
        <f>IF($A55="","",IF(OR($Q55="",$R55=""),"",IFERROR($Q55*$R55,"")))</f>
        <v/>
      </c>
      <c r="T55" s="13">
        <f>IF($A55="","",IF($Q55="","",IFERROR($Q55+IF($S55="",0,$S55),"")))</f>
        <v/>
      </c>
      <c r="U55" s="18" t="n"/>
      <c r="V55" s="24">
        <f>IF($A55="","",IF($F55="","Enter status",IF($E55="","Enter service",IF(AND($F55="Sent",$U55=""),"Enter valid-through date",IF(AND($F55="Sent",$U55&lt;&gt;"",$U55&lt;TODAY()),"Review expired date",IF($T55="","Check pricing inputs",""))))))</f>
        <v/>
      </c>
    </row>
    <row r="56">
      <c r="A56" s="17" t="n"/>
      <c r="B56" s="18" t="n"/>
      <c r="C56" s="17" t="n"/>
      <c r="D56" s="17" t="n"/>
      <c r="E56" s="17" t="n"/>
      <c r="F56" s="17" t="n"/>
      <c r="G56" s="19" t="n"/>
      <c r="H56" s="25">
        <f>IF(OR($A56="",$E56=""),"",IFERROR(VLOOKUP($E56,Assumptions!$A$5:$D$104,2,FALSE),""))</f>
        <v/>
      </c>
      <c r="I56" s="21" t="n"/>
      <c r="J56" s="21" t="n"/>
      <c r="K56" s="19" t="n"/>
      <c r="L56" s="16">
        <f>IF(OR($A56="",$E56=""),"",IFERROR(VLOOKUP($E56,Assumptions!$A$5:$D$104,3,FALSE),""))</f>
        <v/>
      </c>
      <c r="M56" s="16">
        <f>IF($A56="","",IF(OR($K56="",$L56=""),"",IFERROR($K56*$L56,"")))</f>
        <v/>
      </c>
      <c r="N56" s="22" t="n"/>
      <c r="O56" s="22" t="n"/>
      <c r="P56" s="22" t="n"/>
      <c r="Q56" s="16">
        <f>IF($A56="","",IF(COUNT($M56:$P56)=0,"",SUM($M56:$P56)))</f>
        <v/>
      </c>
      <c r="R56" s="26">
        <f>IF(OR($A56="",$E56=""),"",IFERROR(VLOOKUP($E56,Assumptions!$A$5:$D$104,4,FALSE),""))</f>
        <v/>
      </c>
      <c r="S56" s="16">
        <f>IF($A56="","",IF(OR($Q56="",$R56=""),"",IFERROR($Q56*$R56,"")))</f>
        <v/>
      </c>
      <c r="T56" s="16">
        <f>IF($A56="","",IF($Q56="","",IFERROR($Q56+IF($S56="",0,$S56),"")))</f>
        <v/>
      </c>
      <c r="U56" s="18" t="n"/>
      <c r="V56" s="27">
        <f>IF($A56="","",IF($F56="","Enter status",IF($E56="","Enter service",IF(AND($F56="Sent",$U56=""),"Enter valid-through date",IF(AND($F56="Sent",$U56&lt;&gt;"",$U56&lt;TODAY()),"Review expired date",IF($T56="","Check pricing inputs",""))))))</f>
        <v/>
      </c>
    </row>
    <row r="57">
      <c r="A57" s="17" t="n"/>
      <c r="B57" s="18" t="n"/>
      <c r="C57" s="17" t="n"/>
      <c r="D57" s="17" t="n"/>
      <c r="E57" s="17" t="n"/>
      <c r="F57" s="17" t="n"/>
      <c r="G57" s="19" t="n"/>
      <c r="H57" s="20">
        <f>IF(OR($A57="",$E57=""),"",IFERROR(VLOOKUP($E57,Assumptions!$A$5:$D$104,2,FALSE),""))</f>
        <v/>
      </c>
      <c r="I57" s="21" t="n"/>
      <c r="J57" s="21" t="n"/>
      <c r="K57" s="19" t="n"/>
      <c r="L57" s="13">
        <f>IF(OR($A57="",$E57=""),"",IFERROR(VLOOKUP($E57,Assumptions!$A$5:$D$104,3,FALSE),""))</f>
        <v/>
      </c>
      <c r="M57" s="13">
        <f>IF($A57="","",IF(OR($K57="",$L57=""),"",IFERROR($K57*$L57,"")))</f>
        <v/>
      </c>
      <c r="N57" s="22" t="n"/>
      <c r="O57" s="22" t="n"/>
      <c r="P57" s="22" t="n"/>
      <c r="Q57" s="13">
        <f>IF($A57="","",IF(COUNT($M57:$P57)=0,"",SUM($M57:$P57)))</f>
        <v/>
      </c>
      <c r="R57" s="23">
        <f>IF(OR($A57="",$E57=""),"",IFERROR(VLOOKUP($E57,Assumptions!$A$5:$D$104,4,FALSE),""))</f>
        <v/>
      </c>
      <c r="S57" s="13">
        <f>IF($A57="","",IF(OR($Q57="",$R57=""),"",IFERROR($Q57*$R57,"")))</f>
        <v/>
      </c>
      <c r="T57" s="13">
        <f>IF($A57="","",IF($Q57="","",IFERROR($Q57+IF($S57="",0,$S57),"")))</f>
        <v/>
      </c>
      <c r="U57" s="18" t="n"/>
      <c r="V57" s="24">
        <f>IF($A57="","",IF($F57="","Enter status",IF($E57="","Enter service",IF(AND($F57="Sent",$U57=""),"Enter valid-through date",IF(AND($F57="Sent",$U57&lt;&gt;"",$U57&lt;TODAY()),"Review expired date",IF($T57="","Check pricing inputs",""))))))</f>
        <v/>
      </c>
    </row>
    <row r="58">
      <c r="A58" s="17" t="n"/>
      <c r="B58" s="18" t="n"/>
      <c r="C58" s="17" t="n"/>
      <c r="D58" s="17" t="n"/>
      <c r="E58" s="17" t="n"/>
      <c r="F58" s="17" t="n"/>
      <c r="G58" s="19" t="n"/>
      <c r="H58" s="25">
        <f>IF(OR($A58="",$E58=""),"",IFERROR(VLOOKUP($E58,Assumptions!$A$5:$D$104,2,FALSE),""))</f>
        <v/>
      </c>
      <c r="I58" s="21" t="n"/>
      <c r="J58" s="21" t="n"/>
      <c r="K58" s="19" t="n"/>
      <c r="L58" s="16">
        <f>IF(OR($A58="",$E58=""),"",IFERROR(VLOOKUP($E58,Assumptions!$A$5:$D$104,3,FALSE),""))</f>
        <v/>
      </c>
      <c r="M58" s="16">
        <f>IF($A58="","",IF(OR($K58="",$L58=""),"",IFERROR($K58*$L58,"")))</f>
        <v/>
      </c>
      <c r="N58" s="22" t="n"/>
      <c r="O58" s="22" t="n"/>
      <c r="P58" s="22" t="n"/>
      <c r="Q58" s="16">
        <f>IF($A58="","",IF(COUNT($M58:$P58)=0,"",SUM($M58:$P58)))</f>
        <v/>
      </c>
      <c r="R58" s="26">
        <f>IF(OR($A58="",$E58=""),"",IFERROR(VLOOKUP($E58,Assumptions!$A$5:$D$104,4,FALSE),""))</f>
        <v/>
      </c>
      <c r="S58" s="16">
        <f>IF($A58="","",IF(OR($Q58="",$R58=""),"",IFERROR($Q58*$R58,"")))</f>
        <v/>
      </c>
      <c r="T58" s="16">
        <f>IF($A58="","",IF($Q58="","",IFERROR($Q58+IF($S58="",0,$S58),"")))</f>
        <v/>
      </c>
      <c r="U58" s="18" t="n"/>
      <c r="V58" s="27">
        <f>IF($A58="","",IF($F58="","Enter status",IF($E58="","Enter service",IF(AND($F58="Sent",$U58=""),"Enter valid-through date",IF(AND($F58="Sent",$U58&lt;&gt;"",$U58&lt;TODAY()),"Review expired date",IF($T58="","Check pricing inputs",""))))))</f>
        <v/>
      </c>
    </row>
    <row r="59">
      <c r="A59" s="17" t="n"/>
      <c r="B59" s="18" t="n"/>
      <c r="C59" s="17" t="n"/>
      <c r="D59" s="17" t="n"/>
      <c r="E59" s="17" t="n"/>
      <c r="F59" s="17" t="n"/>
      <c r="G59" s="19" t="n"/>
      <c r="H59" s="20">
        <f>IF(OR($A59="",$E59=""),"",IFERROR(VLOOKUP($E59,Assumptions!$A$5:$D$104,2,FALSE),""))</f>
        <v/>
      </c>
      <c r="I59" s="21" t="n"/>
      <c r="J59" s="21" t="n"/>
      <c r="K59" s="19" t="n"/>
      <c r="L59" s="13">
        <f>IF(OR($A59="",$E59=""),"",IFERROR(VLOOKUP($E59,Assumptions!$A$5:$D$104,3,FALSE),""))</f>
        <v/>
      </c>
      <c r="M59" s="13">
        <f>IF($A59="","",IF(OR($K59="",$L59=""),"",IFERROR($K59*$L59,"")))</f>
        <v/>
      </c>
      <c r="N59" s="22" t="n"/>
      <c r="O59" s="22" t="n"/>
      <c r="P59" s="22" t="n"/>
      <c r="Q59" s="13">
        <f>IF($A59="","",IF(COUNT($M59:$P59)=0,"",SUM($M59:$P59)))</f>
        <v/>
      </c>
      <c r="R59" s="23">
        <f>IF(OR($A59="",$E59=""),"",IFERROR(VLOOKUP($E59,Assumptions!$A$5:$D$104,4,FALSE),""))</f>
        <v/>
      </c>
      <c r="S59" s="13">
        <f>IF($A59="","",IF(OR($Q59="",$R59=""),"",IFERROR($Q59*$R59,"")))</f>
        <v/>
      </c>
      <c r="T59" s="13">
        <f>IF($A59="","",IF($Q59="","",IFERROR($Q59+IF($S59="",0,$S59),"")))</f>
        <v/>
      </c>
      <c r="U59" s="18" t="n"/>
      <c r="V59" s="24">
        <f>IF($A59="","",IF($F59="","Enter status",IF($E59="","Enter service",IF(AND($F59="Sent",$U59=""),"Enter valid-through date",IF(AND($F59="Sent",$U59&lt;&gt;"",$U59&lt;TODAY()),"Review expired date",IF($T59="","Check pricing inputs",""))))))</f>
        <v/>
      </c>
    </row>
    <row r="60">
      <c r="A60" s="17" t="n"/>
      <c r="B60" s="18" t="n"/>
      <c r="C60" s="17" t="n"/>
      <c r="D60" s="17" t="n"/>
      <c r="E60" s="17" t="n"/>
      <c r="F60" s="17" t="n"/>
      <c r="G60" s="19" t="n"/>
      <c r="H60" s="25">
        <f>IF(OR($A60="",$E60=""),"",IFERROR(VLOOKUP($E60,Assumptions!$A$5:$D$104,2,FALSE),""))</f>
        <v/>
      </c>
      <c r="I60" s="21" t="n"/>
      <c r="J60" s="21" t="n"/>
      <c r="K60" s="19" t="n"/>
      <c r="L60" s="16">
        <f>IF(OR($A60="",$E60=""),"",IFERROR(VLOOKUP($E60,Assumptions!$A$5:$D$104,3,FALSE),""))</f>
        <v/>
      </c>
      <c r="M60" s="16">
        <f>IF($A60="","",IF(OR($K60="",$L60=""),"",IFERROR($K60*$L60,"")))</f>
        <v/>
      </c>
      <c r="N60" s="22" t="n"/>
      <c r="O60" s="22" t="n"/>
      <c r="P60" s="22" t="n"/>
      <c r="Q60" s="16">
        <f>IF($A60="","",IF(COUNT($M60:$P60)=0,"",SUM($M60:$P60)))</f>
        <v/>
      </c>
      <c r="R60" s="26">
        <f>IF(OR($A60="",$E60=""),"",IFERROR(VLOOKUP($E60,Assumptions!$A$5:$D$104,4,FALSE),""))</f>
        <v/>
      </c>
      <c r="S60" s="16">
        <f>IF($A60="","",IF(OR($Q60="",$R60=""),"",IFERROR($Q60*$R60,"")))</f>
        <v/>
      </c>
      <c r="T60" s="16">
        <f>IF($A60="","",IF($Q60="","",IFERROR($Q60+IF($S60="",0,$S60),"")))</f>
        <v/>
      </c>
      <c r="U60" s="18" t="n"/>
      <c r="V60" s="27">
        <f>IF($A60="","",IF($F60="","Enter status",IF($E60="","Enter service",IF(AND($F60="Sent",$U60=""),"Enter valid-through date",IF(AND($F60="Sent",$U60&lt;&gt;"",$U60&lt;TODAY()),"Review expired date",IF($T60="","Check pricing inputs",""))))))</f>
        <v/>
      </c>
    </row>
    <row r="61">
      <c r="A61" s="17" t="n"/>
      <c r="B61" s="18" t="n"/>
      <c r="C61" s="17" t="n"/>
      <c r="D61" s="17" t="n"/>
      <c r="E61" s="17" t="n"/>
      <c r="F61" s="17" t="n"/>
      <c r="G61" s="19" t="n"/>
      <c r="H61" s="20">
        <f>IF(OR($A61="",$E61=""),"",IFERROR(VLOOKUP($E61,Assumptions!$A$5:$D$104,2,FALSE),""))</f>
        <v/>
      </c>
      <c r="I61" s="21" t="n"/>
      <c r="J61" s="21" t="n"/>
      <c r="K61" s="19" t="n"/>
      <c r="L61" s="13">
        <f>IF(OR($A61="",$E61=""),"",IFERROR(VLOOKUP($E61,Assumptions!$A$5:$D$104,3,FALSE),""))</f>
        <v/>
      </c>
      <c r="M61" s="13">
        <f>IF($A61="","",IF(OR($K61="",$L61=""),"",IFERROR($K61*$L61,"")))</f>
        <v/>
      </c>
      <c r="N61" s="22" t="n"/>
      <c r="O61" s="22" t="n"/>
      <c r="P61" s="22" t="n"/>
      <c r="Q61" s="13">
        <f>IF($A61="","",IF(COUNT($M61:$P61)=0,"",SUM($M61:$P61)))</f>
        <v/>
      </c>
      <c r="R61" s="23">
        <f>IF(OR($A61="",$E61=""),"",IFERROR(VLOOKUP($E61,Assumptions!$A$5:$D$104,4,FALSE),""))</f>
        <v/>
      </c>
      <c r="S61" s="13">
        <f>IF($A61="","",IF(OR($Q61="",$R61=""),"",IFERROR($Q61*$R61,"")))</f>
        <v/>
      </c>
      <c r="T61" s="13">
        <f>IF($A61="","",IF($Q61="","",IFERROR($Q61+IF($S61="",0,$S61),"")))</f>
        <v/>
      </c>
      <c r="U61" s="18" t="n"/>
      <c r="V61" s="24">
        <f>IF($A61="","",IF($F61="","Enter status",IF($E61="","Enter service",IF(AND($F61="Sent",$U61=""),"Enter valid-through date",IF(AND($F61="Sent",$U61&lt;&gt;"",$U61&lt;TODAY()),"Review expired date",IF($T61="","Check pricing inputs",""))))))</f>
        <v/>
      </c>
    </row>
    <row r="62">
      <c r="A62" s="17" t="n"/>
      <c r="B62" s="18" t="n"/>
      <c r="C62" s="17" t="n"/>
      <c r="D62" s="17" t="n"/>
      <c r="E62" s="17" t="n"/>
      <c r="F62" s="17" t="n"/>
      <c r="G62" s="19" t="n"/>
      <c r="H62" s="25">
        <f>IF(OR($A62="",$E62=""),"",IFERROR(VLOOKUP($E62,Assumptions!$A$5:$D$104,2,FALSE),""))</f>
        <v/>
      </c>
      <c r="I62" s="21" t="n"/>
      <c r="J62" s="21" t="n"/>
      <c r="K62" s="19" t="n"/>
      <c r="L62" s="16">
        <f>IF(OR($A62="",$E62=""),"",IFERROR(VLOOKUP($E62,Assumptions!$A$5:$D$104,3,FALSE),""))</f>
        <v/>
      </c>
      <c r="M62" s="16">
        <f>IF($A62="","",IF(OR($K62="",$L62=""),"",IFERROR($K62*$L62,"")))</f>
        <v/>
      </c>
      <c r="N62" s="22" t="n"/>
      <c r="O62" s="22" t="n"/>
      <c r="P62" s="22" t="n"/>
      <c r="Q62" s="16">
        <f>IF($A62="","",IF(COUNT($M62:$P62)=0,"",SUM($M62:$P62)))</f>
        <v/>
      </c>
      <c r="R62" s="26">
        <f>IF(OR($A62="",$E62=""),"",IFERROR(VLOOKUP($E62,Assumptions!$A$5:$D$104,4,FALSE),""))</f>
        <v/>
      </c>
      <c r="S62" s="16">
        <f>IF($A62="","",IF(OR($Q62="",$R62=""),"",IFERROR($Q62*$R62,"")))</f>
        <v/>
      </c>
      <c r="T62" s="16">
        <f>IF($A62="","",IF($Q62="","",IFERROR($Q62+IF($S62="",0,$S62),"")))</f>
        <v/>
      </c>
      <c r="U62" s="18" t="n"/>
      <c r="V62" s="27">
        <f>IF($A62="","",IF($F62="","Enter status",IF($E62="","Enter service",IF(AND($F62="Sent",$U62=""),"Enter valid-through date",IF(AND($F62="Sent",$U62&lt;&gt;"",$U62&lt;TODAY()),"Review expired date",IF($T62="","Check pricing inputs",""))))))</f>
        <v/>
      </c>
    </row>
    <row r="63">
      <c r="A63" s="17" t="n"/>
      <c r="B63" s="18" t="n"/>
      <c r="C63" s="17" t="n"/>
      <c r="D63" s="17" t="n"/>
      <c r="E63" s="17" t="n"/>
      <c r="F63" s="17" t="n"/>
      <c r="G63" s="19" t="n"/>
      <c r="H63" s="20">
        <f>IF(OR($A63="",$E63=""),"",IFERROR(VLOOKUP($E63,Assumptions!$A$5:$D$104,2,FALSE),""))</f>
        <v/>
      </c>
      <c r="I63" s="21" t="n"/>
      <c r="J63" s="21" t="n"/>
      <c r="K63" s="19" t="n"/>
      <c r="L63" s="13">
        <f>IF(OR($A63="",$E63=""),"",IFERROR(VLOOKUP($E63,Assumptions!$A$5:$D$104,3,FALSE),""))</f>
        <v/>
      </c>
      <c r="M63" s="13">
        <f>IF($A63="","",IF(OR($K63="",$L63=""),"",IFERROR($K63*$L63,"")))</f>
        <v/>
      </c>
      <c r="N63" s="22" t="n"/>
      <c r="O63" s="22" t="n"/>
      <c r="P63" s="22" t="n"/>
      <c r="Q63" s="13">
        <f>IF($A63="","",IF(COUNT($M63:$P63)=0,"",SUM($M63:$P63)))</f>
        <v/>
      </c>
      <c r="R63" s="23">
        <f>IF(OR($A63="",$E63=""),"",IFERROR(VLOOKUP($E63,Assumptions!$A$5:$D$104,4,FALSE),""))</f>
        <v/>
      </c>
      <c r="S63" s="13">
        <f>IF($A63="","",IF(OR($Q63="",$R63=""),"",IFERROR($Q63*$R63,"")))</f>
        <v/>
      </c>
      <c r="T63" s="13">
        <f>IF($A63="","",IF($Q63="","",IFERROR($Q63+IF($S63="",0,$S63),"")))</f>
        <v/>
      </c>
      <c r="U63" s="18" t="n"/>
      <c r="V63" s="24">
        <f>IF($A63="","",IF($F63="","Enter status",IF($E63="","Enter service",IF(AND($F63="Sent",$U63=""),"Enter valid-through date",IF(AND($F63="Sent",$U63&lt;&gt;"",$U63&lt;TODAY()),"Review expired date",IF($T63="","Check pricing inputs",""))))))</f>
        <v/>
      </c>
    </row>
    <row r="64">
      <c r="A64" s="17" t="n"/>
      <c r="B64" s="18" t="n"/>
      <c r="C64" s="17" t="n"/>
      <c r="D64" s="17" t="n"/>
      <c r="E64" s="17" t="n"/>
      <c r="F64" s="17" t="n"/>
      <c r="G64" s="19" t="n"/>
      <c r="H64" s="25">
        <f>IF(OR($A64="",$E64=""),"",IFERROR(VLOOKUP($E64,Assumptions!$A$5:$D$104,2,FALSE),""))</f>
        <v/>
      </c>
      <c r="I64" s="21" t="n"/>
      <c r="J64" s="21" t="n"/>
      <c r="K64" s="19" t="n"/>
      <c r="L64" s="16">
        <f>IF(OR($A64="",$E64=""),"",IFERROR(VLOOKUP($E64,Assumptions!$A$5:$D$104,3,FALSE),""))</f>
        <v/>
      </c>
      <c r="M64" s="16">
        <f>IF($A64="","",IF(OR($K64="",$L64=""),"",IFERROR($K64*$L64,"")))</f>
        <v/>
      </c>
      <c r="N64" s="22" t="n"/>
      <c r="O64" s="22" t="n"/>
      <c r="P64" s="22" t="n"/>
      <c r="Q64" s="16">
        <f>IF($A64="","",IF(COUNT($M64:$P64)=0,"",SUM($M64:$P64)))</f>
        <v/>
      </c>
      <c r="R64" s="26">
        <f>IF(OR($A64="",$E64=""),"",IFERROR(VLOOKUP($E64,Assumptions!$A$5:$D$104,4,FALSE),""))</f>
        <v/>
      </c>
      <c r="S64" s="16">
        <f>IF($A64="","",IF(OR($Q64="",$R64=""),"",IFERROR($Q64*$R64,"")))</f>
        <v/>
      </c>
      <c r="T64" s="16">
        <f>IF($A64="","",IF($Q64="","",IFERROR($Q64+IF($S64="",0,$S64),"")))</f>
        <v/>
      </c>
      <c r="U64" s="18" t="n"/>
      <c r="V64" s="27">
        <f>IF($A64="","",IF($F64="","Enter status",IF($E64="","Enter service",IF(AND($F64="Sent",$U64=""),"Enter valid-through date",IF(AND($F64="Sent",$U64&lt;&gt;"",$U64&lt;TODAY()),"Review expired date",IF($T64="","Check pricing inputs",""))))))</f>
        <v/>
      </c>
    </row>
    <row r="65">
      <c r="A65" s="17" t="n"/>
      <c r="B65" s="18" t="n"/>
      <c r="C65" s="17" t="n"/>
      <c r="D65" s="17" t="n"/>
      <c r="E65" s="17" t="n"/>
      <c r="F65" s="17" t="n"/>
      <c r="G65" s="19" t="n"/>
      <c r="H65" s="20">
        <f>IF(OR($A65="",$E65=""),"",IFERROR(VLOOKUP($E65,Assumptions!$A$5:$D$104,2,FALSE),""))</f>
        <v/>
      </c>
      <c r="I65" s="21" t="n"/>
      <c r="J65" s="21" t="n"/>
      <c r="K65" s="19" t="n"/>
      <c r="L65" s="13">
        <f>IF(OR($A65="",$E65=""),"",IFERROR(VLOOKUP($E65,Assumptions!$A$5:$D$104,3,FALSE),""))</f>
        <v/>
      </c>
      <c r="M65" s="13">
        <f>IF($A65="","",IF(OR($K65="",$L65=""),"",IFERROR($K65*$L65,"")))</f>
        <v/>
      </c>
      <c r="N65" s="22" t="n"/>
      <c r="O65" s="22" t="n"/>
      <c r="P65" s="22" t="n"/>
      <c r="Q65" s="13">
        <f>IF($A65="","",IF(COUNT($M65:$P65)=0,"",SUM($M65:$P65)))</f>
        <v/>
      </c>
      <c r="R65" s="23">
        <f>IF(OR($A65="",$E65=""),"",IFERROR(VLOOKUP($E65,Assumptions!$A$5:$D$104,4,FALSE),""))</f>
        <v/>
      </c>
      <c r="S65" s="13">
        <f>IF($A65="","",IF(OR($Q65="",$R65=""),"",IFERROR($Q65*$R65,"")))</f>
        <v/>
      </c>
      <c r="T65" s="13">
        <f>IF($A65="","",IF($Q65="","",IFERROR($Q65+IF($S65="",0,$S65),"")))</f>
        <v/>
      </c>
      <c r="U65" s="18" t="n"/>
      <c r="V65" s="24">
        <f>IF($A65="","",IF($F65="","Enter status",IF($E65="","Enter service",IF(AND($F65="Sent",$U65=""),"Enter valid-through date",IF(AND($F65="Sent",$U65&lt;&gt;"",$U65&lt;TODAY()),"Review expired date",IF($T65="","Check pricing inputs",""))))))</f>
        <v/>
      </c>
    </row>
    <row r="66">
      <c r="A66" s="17" t="n"/>
      <c r="B66" s="18" t="n"/>
      <c r="C66" s="17" t="n"/>
      <c r="D66" s="17" t="n"/>
      <c r="E66" s="17" t="n"/>
      <c r="F66" s="17" t="n"/>
      <c r="G66" s="19" t="n"/>
      <c r="H66" s="25">
        <f>IF(OR($A66="",$E66=""),"",IFERROR(VLOOKUP($E66,Assumptions!$A$5:$D$104,2,FALSE),""))</f>
        <v/>
      </c>
      <c r="I66" s="21" t="n"/>
      <c r="J66" s="21" t="n"/>
      <c r="K66" s="19" t="n"/>
      <c r="L66" s="16">
        <f>IF(OR($A66="",$E66=""),"",IFERROR(VLOOKUP($E66,Assumptions!$A$5:$D$104,3,FALSE),""))</f>
        <v/>
      </c>
      <c r="M66" s="16">
        <f>IF($A66="","",IF(OR($K66="",$L66=""),"",IFERROR($K66*$L66,"")))</f>
        <v/>
      </c>
      <c r="N66" s="22" t="n"/>
      <c r="O66" s="22" t="n"/>
      <c r="P66" s="22" t="n"/>
      <c r="Q66" s="16">
        <f>IF($A66="","",IF(COUNT($M66:$P66)=0,"",SUM($M66:$P66)))</f>
        <v/>
      </c>
      <c r="R66" s="26">
        <f>IF(OR($A66="",$E66=""),"",IFERROR(VLOOKUP($E66,Assumptions!$A$5:$D$104,4,FALSE),""))</f>
        <v/>
      </c>
      <c r="S66" s="16">
        <f>IF($A66="","",IF(OR($Q66="",$R66=""),"",IFERROR($Q66*$R66,"")))</f>
        <v/>
      </c>
      <c r="T66" s="16">
        <f>IF($A66="","",IF($Q66="","",IFERROR($Q66+IF($S66="",0,$S66),"")))</f>
        <v/>
      </c>
      <c r="U66" s="18" t="n"/>
      <c r="V66" s="27">
        <f>IF($A66="","",IF($F66="","Enter status",IF($E66="","Enter service",IF(AND($F66="Sent",$U66=""),"Enter valid-through date",IF(AND($F66="Sent",$U66&lt;&gt;"",$U66&lt;TODAY()),"Review expired date",IF($T66="","Check pricing inputs",""))))))</f>
        <v/>
      </c>
    </row>
    <row r="67">
      <c r="A67" s="17" t="n"/>
      <c r="B67" s="18" t="n"/>
      <c r="C67" s="17" t="n"/>
      <c r="D67" s="17" t="n"/>
      <c r="E67" s="17" t="n"/>
      <c r="F67" s="17" t="n"/>
      <c r="G67" s="19" t="n"/>
      <c r="H67" s="20">
        <f>IF(OR($A67="",$E67=""),"",IFERROR(VLOOKUP($E67,Assumptions!$A$5:$D$104,2,FALSE),""))</f>
        <v/>
      </c>
      <c r="I67" s="21" t="n"/>
      <c r="J67" s="21" t="n"/>
      <c r="K67" s="19" t="n"/>
      <c r="L67" s="13">
        <f>IF(OR($A67="",$E67=""),"",IFERROR(VLOOKUP($E67,Assumptions!$A$5:$D$104,3,FALSE),""))</f>
        <v/>
      </c>
      <c r="M67" s="13">
        <f>IF($A67="","",IF(OR($K67="",$L67=""),"",IFERROR($K67*$L67,"")))</f>
        <v/>
      </c>
      <c r="N67" s="22" t="n"/>
      <c r="O67" s="22" t="n"/>
      <c r="P67" s="22" t="n"/>
      <c r="Q67" s="13">
        <f>IF($A67="","",IF(COUNT($M67:$P67)=0,"",SUM($M67:$P67)))</f>
        <v/>
      </c>
      <c r="R67" s="23">
        <f>IF(OR($A67="",$E67=""),"",IFERROR(VLOOKUP($E67,Assumptions!$A$5:$D$104,4,FALSE),""))</f>
        <v/>
      </c>
      <c r="S67" s="13">
        <f>IF($A67="","",IF(OR($Q67="",$R67=""),"",IFERROR($Q67*$R67,"")))</f>
        <v/>
      </c>
      <c r="T67" s="13">
        <f>IF($A67="","",IF($Q67="","",IFERROR($Q67+IF($S67="",0,$S67),"")))</f>
        <v/>
      </c>
      <c r="U67" s="18" t="n"/>
      <c r="V67" s="24">
        <f>IF($A67="","",IF($F67="","Enter status",IF($E67="","Enter service",IF(AND($F67="Sent",$U67=""),"Enter valid-through date",IF(AND($F67="Sent",$U67&lt;&gt;"",$U67&lt;TODAY()),"Review expired date",IF($T67="","Check pricing inputs",""))))))</f>
        <v/>
      </c>
    </row>
    <row r="68">
      <c r="A68" s="17" t="n"/>
      <c r="B68" s="18" t="n"/>
      <c r="C68" s="17" t="n"/>
      <c r="D68" s="17" t="n"/>
      <c r="E68" s="17" t="n"/>
      <c r="F68" s="17" t="n"/>
      <c r="G68" s="19" t="n"/>
      <c r="H68" s="25">
        <f>IF(OR($A68="",$E68=""),"",IFERROR(VLOOKUP($E68,Assumptions!$A$5:$D$104,2,FALSE),""))</f>
        <v/>
      </c>
      <c r="I68" s="21" t="n"/>
      <c r="J68" s="21" t="n"/>
      <c r="K68" s="19" t="n"/>
      <c r="L68" s="16">
        <f>IF(OR($A68="",$E68=""),"",IFERROR(VLOOKUP($E68,Assumptions!$A$5:$D$104,3,FALSE),""))</f>
        <v/>
      </c>
      <c r="M68" s="16">
        <f>IF($A68="","",IF(OR($K68="",$L68=""),"",IFERROR($K68*$L68,"")))</f>
        <v/>
      </c>
      <c r="N68" s="22" t="n"/>
      <c r="O68" s="22" t="n"/>
      <c r="P68" s="22" t="n"/>
      <c r="Q68" s="16">
        <f>IF($A68="","",IF(COUNT($M68:$P68)=0,"",SUM($M68:$P68)))</f>
        <v/>
      </c>
      <c r="R68" s="26">
        <f>IF(OR($A68="",$E68=""),"",IFERROR(VLOOKUP($E68,Assumptions!$A$5:$D$104,4,FALSE),""))</f>
        <v/>
      </c>
      <c r="S68" s="16">
        <f>IF($A68="","",IF(OR($Q68="",$R68=""),"",IFERROR($Q68*$R68,"")))</f>
        <v/>
      </c>
      <c r="T68" s="16">
        <f>IF($A68="","",IF($Q68="","",IFERROR($Q68+IF($S68="",0,$S68),"")))</f>
        <v/>
      </c>
      <c r="U68" s="18" t="n"/>
      <c r="V68" s="27">
        <f>IF($A68="","",IF($F68="","Enter status",IF($E68="","Enter service",IF(AND($F68="Sent",$U68=""),"Enter valid-through date",IF(AND($F68="Sent",$U68&lt;&gt;"",$U68&lt;TODAY()),"Review expired date",IF($T68="","Check pricing inputs",""))))))</f>
        <v/>
      </c>
    </row>
    <row r="69">
      <c r="A69" s="17" t="n"/>
      <c r="B69" s="18" t="n"/>
      <c r="C69" s="17" t="n"/>
      <c r="D69" s="17" t="n"/>
      <c r="E69" s="17" t="n"/>
      <c r="F69" s="17" t="n"/>
      <c r="G69" s="19" t="n"/>
      <c r="H69" s="20">
        <f>IF(OR($A69="",$E69=""),"",IFERROR(VLOOKUP($E69,Assumptions!$A$5:$D$104,2,FALSE),""))</f>
        <v/>
      </c>
      <c r="I69" s="21" t="n"/>
      <c r="J69" s="21" t="n"/>
      <c r="K69" s="19" t="n"/>
      <c r="L69" s="13">
        <f>IF(OR($A69="",$E69=""),"",IFERROR(VLOOKUP($E69,Assumptions!$A$5:$D$104,3,FALSE),""))</f>
        <v/>
      </c>
      <c r="M69" s="13">
        <f>IF($A69="","",IF(OR($K69="",$L69=""),"",IFERROR($K69*$L69,"")))</f>
        <v/>
      </c>
      <c r="N69" s="22" t="n"/>
      <c r="O69" s="22" t="n"/>
      <c r="P69" s="22" t="n"/>
      <c r="Q69" s="13">
        <f>IF($A69="","",IF(COUNT($M69:$P69)=0,"",SUM($M69:$P69)))</f>
        <v/>
      </c>
      <c r="R69" s="23">
        <f>IF(OR($A69="",$E69=""),"",IFERROR(VLOOKUP($E69,Assumptions!$A$5:$D$104,4,FALSE),""))</f>
        <v/>
      </c>
      <c r="S69" s="13">
        <f>IF($A69="","",IF(OR($Q69="",$R69=""),"",IFERROR($Q69*$R69,"")))</f>
        <v/>
      </c>
      <c r="T69" s="13">
        <f>IF($A69="","",IF($Q69="","",IFERROR($Q69+IF($S69="",0,$S69),"")))</f>
        <v/>
      </c>
      <c r="U69" s="18" t="n"/>
      <c r="V69" s="24">
        <f>IF($A69="","",IF($F69="","Enter status",IF($E69="","Enter service",IF(AND($F69="Sent",$U69=""),"Enter valid-through date",IF(AND($F69="Sent",$U69&lt;&gt;"",$U69&lt;TODAY()),"Review expired date",IF($T69="","Check pricing inputs",""))))))</f>
        <v/>
      </c>
    </row>
    <row r="70">
      <c r="A70" s="17" t="n"/>
      <c r="B70" s="18" t="n"/>
      <c r="C70" s="17" t="n"/>
      <c r="D70" s="17" t="n"/>
      <c r="E70" s="17" t="n"/>
      <c r="F70" s="17" t="n"/>
      <c r="G70" s="19" t="n"/>
      <c r="H70" s="25">
        <f>IF(OR($A70="",$E70=""),"",IFERROR(VLOOKUP($E70,Assumptions!$A$5:$D$104,2,FALSE),""))</f>
        <v/>
      </c>
      <c r="I70" s="21" t="n"/>
      <c r="J70" s="21" t="n"/>
      <c r="K70" s="19" t="n"/>
      <c r="L70" s="16">
        <f>IF(OR($A70="",$E70=""),"",IFERROR(VLOOKUP($E70,Assumptions!$A$5:$D$104,3,FALSE),""))</f>
        <v/>
      </c>
      <c r="M70" s="16">
        <f>IF($A70="","",IF(OR($K70="",$L70=""),"",IFERROR($K70*$L70,"")))</f>
        <v/>
      </c>
      <c r="N70" s="22" t="n"/>
      <c r="O70" s="22" t="n"/>
      <c r="P70" s="22" t="n"/>
      <c r="Q70" s="16">
        <f>IF($A70="","",IF(COUNT($M70:$P70)=0,"",SUM($M70:$P70)))</f>
        <v/>
      </c>
      <c r="R70" s="26">
        <f>IF(OR($A70="",$E70=""),"",IFERROR(VLOOKUP($E70,Assumptions!$A$5:$D$104,4,FALSE),""))</f>
        <v/>
      </c>
      <c r="S70" s="16">
        <f>IF($A70="","",IF(OR($Q70="",$R70=""),"",IFERROR($Q70*$R70,"")))</f>
        <v/>
      </c>
      <c r="T70" s="16">
        <f>IF($A70="","",IF($Q70="","",IFERROR($Q70+IF($S70="",0,$S70),"")))</f>
        <v/>
      </c>
      <c r="U70" s="18" t="n"/>
      <c r="V70" s="27">
        <f>IF($A70="","",IF($F70="","Enter status",IF($E70="","Enter service",IF(AND($F70="Sent",$U70=""),"Enter valid-through date",IF(AND($F70="Sent",$U70&lt;&gt;"",$U70&lt;TODAY()),"Review expired date",IF($T70="","Check pricing inputs",""))))))</f>
        <v/>
      </c>
    </row>
    <row r="71">
      <c r="A71" s="17" t="n"/>
      <c r="B71" s="18" t="n"/>
      <c r="C71" s="17" t="n"/>
      <c r="D71" s="17" t="n"/>
      <c r="E71" s="17" t="n"/>
      <c r="F71" s="17" t="n"/>
      <c r="G71" s="19" t="n"/>
      <c r="H71" s="20">
        <f>IF(OR($A71="",$E71=""),"",IFERROR(VLOOKUP($E71,Assumptions!$A$5:$D$104,2,FALSE),""))</f>
        <v/>
      </c>
      <c r="I71" s="21" t="n"/>
      <c r="J71" s="21" t="n"/>
      <c r="K71" s="19" t="n"/>
      <c r="L71" s="13">
        <f>IF(OR($A71="",$E71=""),"",IFERROR(VLOOKUP($E71,Assumptions!$A$5:$D$104,3,FALSE),""))</f>
        <v/>
      </c>
      <c r="M71" s="13">
        <f>IF($A71="","",IF(OR($K71="",$L71=""),"",IFERROR($K71*$L71,"")))</f>
        <v/>
      </c>
      <c r="N71" s="22" t="n"/>
      <c r="O71" s="22" t="n"/>
      <c r="P71" s="22" t="n"/>
      <c r="Q71" s="13">
        <f>IF($A71="","",IF(COUNT($M71:$P71)=0,"",SUM($M71:$P71)))</f>
        <v/>
      </c>
      <c r="R71" s="23">
        <f>IF(OR($A71="",$E71=""),"",IFERROR(VLOOKUP($E71,Assumptions!$A$5:$D$104,4,FALSE),""))</f>
        <v/>
      </c>
      <c r="S71" s="13">
        <f>IF($A71="","",IF(OR($Q71="",$R71=""),"",IFERROR($Q71*$R71,"")))</f>
        <v/>
      </c>
      <c r="T71" s="13">
        <f>IF($A71="","",IF($Q71="","",IFERROR($Q71+IF($S71="",0,$S71),"")))</f>
        <v/>
      </c>
      <c r="U71" s="18" t="n"/>
      <c r="V71" s="24">
        <f>IF($A71="","",IF($F71="","Enter status",IF($E71="","Enter service",IF(AND($F71="Sent",$U71=""),"Enter valid-through date",IF(AND($F71="Sent",$U71&lt;&gt;"",$U71&lt;TODAY()),"Review expired date",IF($T71="","Check pricing inputs",""))))))</f>
        <v/>
      </c>
    </row>
    <row r="72">
      <c r="A72" s="17" t="n"/>
      <c r="B72" s="18" t="n"/>
      <c r="C72" s="17" t="n"/>
      <c r="D72" s="17" t="n"/>
      <c r="E72" s="17" t="n"/>
      <c r="F72" s="17" t="n"/>
      <c r="G72" s="19" t="n"/>
      <c r="H72" s="25">
        <f>IF(OR($A72="",$E72=""),"",IFERROR(VLOOKUP($E72,Assumptions!$A$5:$D$104,2,FALSE),""))</f>
        <v/>
      </c>
      <c r="I72" s="21" t="n"/>
      <c r="J72" s="21" t="n"/>
      <c r="K72" s="19" t="n"/>
      <c r="L72" s="16">
        <f>IF(OR($A72="",$E72=""),"",IFERROR(VLOOKUP($E72,Assumptions!$A$5:$D$104,3,FALSE),""))</f>
        <v/>
      </c>
      <c r="M72" s="16">
        <f>IF($A72="","",IF(OR($K72="",$L72=""),"",IFERROR($K72*$L72,"")))</f>
        <v/>
      </c>
      <c r="N72" s="22" t="n"/>
      <c r="O72" s="22" t="n"/>
      <c r="P72" s="22" t="n"/>
      <c r="Q72" s="16">
        <f>IF($A72="","",IF(COUNT($M72:$P72)=0,"",SUM($M72:$P72)))</f>
        <v/>
      </c>
      <c r="R72" s="26">
        <f>IF(OR($A72="",$E72=""),"",IFERROR(VLOOKUP($E72,Assumptions!$A$5:$D$104,4,FALSE),""))</f>
        <v/>
      </c>
      <c r="S72" s="16">
        <f>IF($A72="","",IF(OR($Q72="",$R72=""),"",IFERROR($Q72*$R72,"")))</f>
        <v/>
      </c>
      <c r="T72" s="16">
        <f>IF($A72="","",IF($Q72="","",IFERROR($Q72+IF($S72="",0,$S72),"")))</f>
        <v/>
      </c>
      <c r="U72" s="18" t="n"/>
      <c r="V72" s="27">
        <f>IF($A72="","",IF($F72="","Enter status",IF($E72="","Enter service",IF(AND($F72="Sent",$U72=""),"Enter valid-through date",IF(AND($F72="Sent",$U72&lt;&gt;"",$U72&lt;TODAY()),"Review expired date",IF($T72="","Check pricing inputs",""))))))</f>
        <v/>
      </c>
    </row>
    <row r="73">
      <c r="A73" s="17" t="n"/>
      <c r="B73" s="18" t="n"/>
      <c r="C73" s="17" t="n"/>
      <c r="D73" s="17" t="n"/>
      <c r="E73" s="17" t="n"/>
      <c r="F73" s="17" t="n"/>
      <c r="G73" s="19" t="n"/>
      <c r="H73" s="20">
        <f>IF(OR($A73="",$E73=""),"",IFERROR(VLOOKUP($E73,Assumptions!$A$5:$D$104,2,FALSE),""))</f>
        <v/>
      </c>
      <c r="I73" s="21" t="n"/>
      <c r="J73" s="21" t="n"/>
      <c r="K73" s="19" t="n"/>
      <c r="L73" s="13">
        <f>IF(OR($A73="",$E73=""),"",IFERROR(VLOOKUP($E73,Assumptions!$A$5:$D$104,3,FALSE),""))</f>
        <v/>
      </c>
      <c r="M73" s="13">
        <f>IF($A73="","",IF(OR($K73="",$L73=""),"",IFERROR($K73*$L73,"")))</f>
        <v/>
      </c>
      <c r="N73" s="22" t="n"/>
      <c r="O73" s="22" t="n"/>
      <c r="P73" s="22" t="n"/>
      <c r="Q73" s="13">
        <f>IF($A73="","",IF(COUNT($M73:$P73)=0,"",SUM($M73:$P73)))</f>
        <v/>
      </c>
      <c r="R73" s="23">
        <f>IF(OR($A73="",$E73=""),"",IFERROR(VLOOKUP($E73,Assumptions!$A$5:$D$104,4,FALSE),""))</f>
        <v/>
      </c>
      <c r="S73" s="13">
        <f>IF($A73="","",IF(OR($Q73="",$R73=""),"",IFERROR($Q73*$R73,"")))</f>
        <v/>
      </c>
      <c r="T73" s="13">
        <f>IF($A73="","",IF($Q73="","",IFERROR($Q73+IF($S73="",0,$S73),"")))</f>
        <v/>
      </c>
      <c r="U73" s="18" t="n"/>
      <c r="V73" s="24">
        <f>IF($A73="","",IF($F73="","Enter status",IF($E73="","Enter service",IF(AND($F73="Sent",$U73=""),"Enter valid-through date",IF(AND($F73="Sent",$U73&lt;&gt;"",$U73&lt;TODAY()),"Review expired date",IF($T73="","Check pricing inputs",""))))))</f>
        <v/>
      </c>
    </row>
    <row r="74">
      <c r="A74" s="17" t="n"/>
      <c r="B74" s="18" t="n"/>
      <c r="C74" s="17" t="n"/>
      <c r="D74" s="17" t="n"/>
      <c r="E74" s="17" t="n"/>
      <c r="F74" s="17" t="n"/>
      <c r="G74" s="19" t="n"/>
      <c r="H74" s="25">
        <f>IF(OR($A74="",$E74=""),"",IFERROR(VLOOKUP($E74,Assumptions!$A$5:$D$104,2,FALSE),""))</f>
        <v/>
      </c>
      <c r="I74" s="21" t="n"/>
      <c r="J74" s="21" t="n"/>
      <c r="K74" s="19" t="n"/>
      <c r="L74" s="16">
        <f>IF(OR($A74="",$E74=""),"",IFERROR(VLOOKUP($E74,Assumptions!$A$5:$D$104,3,FALSE),""))</f>
        <v/>
      </c>
      <c r="M74" s="16">
        <f>IF($A74="","",IF(OR($K74="",$L74=""),"",IFERROR($K74*$L74,"")))</f>
        <v/>
      </c>
      <c r="N74" s="22" t="n"/>
      <c r="O74" s="22" t="n"/>
      <c r="P74" s="22" t="n"/>
      <c r="Q74" s="16">
        <f>IF($A74="","",IF(COUNT($M74:$P74)=0,"",SUM($M74:$P74)))</f>
        <v/>
      </c>
      <c r="R74" s="26">
        <f>IF(OR($A74="",$E74=""),"",IFERROR(VLOOKUP($E74,Assumptions!$A$5:$D$104,4,FALSE),""))</f>
        <v/>
      </c>
      <c r="S74" s="16">
        <f>IF($A74="","",IF(OR($Q74="",$R74=""),"",IFERROR($Q74*$R74,"")))</f>
        <v/>
      </c>
      <c r="T74" s="16">
        <f>IF($A74="","",IF($Q74="","",IFERROR($Q74+IF($S74="",0,$S74),"")))</f>
        <v/>
      </c>
      <c r="U74" s="18" t="n"/>
      <c r="V74" s="27">
        <f>IF($A74="","",IF($F74="","Enter status",IF($E74="","Enter service",IF(AND($F74="Sent",$U74=""),"Enter valid-through date",IF(AND($F74="Sent",$U74&lt;&gt;"",$U74&lt;TODAY()),"Review expired date",IF($T74="","Check pricing inputs",""))))))</f>
        <v/>
      </c>
    </row>
    <row r="75">
      <c r="A75" s="17" t="n"/>
      <c r="B75" s="18" t="n"/>
      <c r="C75" s="17" t="n"/>
      <c r="D75" s="17" t="n"/>
      <c r="E75" s="17" t="n"/>
      <c r="F75" s="17" t="n"/>
      <c r="G75" s="19" t="n"/>
      <c r="H75" s="20">
        <f>IF(OR($A75="",$E75=""),"",IFERROR(VLOOKUP($E75,Assumptions!$A$5:$D$104,2,FALSE),""))</f>
        <v/>
      </c>
      <c r="I75" s="21" t="n"/>
      <c r="J75" s="21" t="n"/>
      <c r="K75" s="19" t="n"/>
      <c r="L75" s="13">
        <f>IF(OR($A75="",$E75=""),"",IFERROR(VLOOKUP($E75,Assumptions!$A$5:$D$104,3,FALSE),""))</f>
        <v/>
      </c>
      <c r="M75" s="13">
        <f>IF($A75="","",IF(OR($K75="",$L75=""),"",IFERROR($K75*$L75,"")))</f>
        <v/>
      </c>
      <c r="N75" s="22" t="n"/>
      <c r="O75" s="22" t="n"/>
      <c r="P75" s="22" t="n"/>
      <c r="Q75" s="13">
        <f>IF($A75="","",IF(COUNT($M75:$P75)=0,"",SUM($M75:$P75)))</f>
        <v/>
      </c>
      <c r="R75" s="23">
        <f>IF(OR($A75="",$E75=""),"",IFERROR(VLOOKUP($E75,Assumptions!$A$5:$D$104,4,FALSE),""))</f>
        <v/>
      </c>
      <c r="S75" s="13">
        <f>IF($A75="","",IF(OR($Q75="",$R75=""),"",IFERROR($Q75*$R75,"")))</f>
        <v/>
      </c>
      <c r="T75" s="13">
        <f>IF($A75="","",IF($Q75="","",IFERROR($Q75+IF($S75="",0,$S75),"")))</f>
        <v/>
      </c>
      <c r="U75" s="18" t="n"/>
      <c r="V75" s="24">
        <f>IF($A75="","",IF($F75="","Enter status",IF($E75="","Enter service",IF(AND($F75="Sent",$U75=""),"Enter valid-through date",IF(AND($F75="Sent",$U75&lt;&gt;"",$U75&lt;TODAY()),"Review expired date",IF($T75="","Check pricing inputs",""))))))</f>
        <v/>
      </c>
    </row>
    <row r="76">
      <c r="A76" s="17" t="n"/>
      <c r="B76" s="18" t="n"/>
      <c r="C76" s="17" t="n"/>
      <c r="D76" s="17" t="n"/>
      <c r="E76" s="17" t="n"/>
      <c r="F76" s="17" t="n"/>
      <c r="G76" s="19" t="n"/>
      <c r="H76" s="25">
        <f>IF(OR($A76="",$E76=""),"",IFERROR(VLOOKUP($E76,Assumptions!$A$5:$D$104,2,FALSE),""))</f>
        <v/>
      </c>
      <c r="I76" s="21" t="n"/>
      <c r="J76" s="21" t="n"/>
      <c r="K76" s="19" t="n"/>
      <c r="L76" s="16">
        <f>IF(OR($A76="",$E76=""),"",IFERROR(VLOOKUP($E76,Assumptions!$A$5:$D$104,3,FALSE),""))</f>
        <v/>
      </c>
      <c r="M76" s="16">
        <f>IF($A76="","",IF(OR($K76="",$L76=""),"",IFERROR($K76*$L76,"")))</f>
        <v/>
      </c>
      <c r="N76" s="22" t="n"/>
      <c r="O76" s="22" t="n"/>
      <c r="P76" s="22" t="n"/>
      <c r="Q76" s="16">
        <f>IF($A76="","",IF(COUNT($M76:$P76)=0,"",SUM($M76:$P76)))</f>
        <v/>
      </c>
      <c r="R76" s="26">
        <f>IF(OR($A76="",$E76=""),"",IFERROR(VLOOKUP($E76,Assumptions!$A$5:$D$104,4,FALSE),""))</f>
        <v/>
      </c>
      <c r="S76" s="16">
        <f>IF($A76="","",IF(OR($Q76="",$R76=""),"",IFERROR($Q76*$R76,"")))</f>
        <v/>
      </c>
      <c r="T76" s="16">
        <f>IF($A76="","",IF($Q76="","",IFERROR($Q76+IF($S76="",0,$S76),"")))</f>
        <v/>
      </c>
      <c r="U76" s="18" t="n"/>
      <c r="V76" s="27">
        <f>IF($A76="","",IF($F76="","Enter status",IF($E76="","Enter service",IF(AND($F76="Sent",$U76=""),"Enter valid-through date",IF(AND($F76="Sent",$U76&lt;&gt;"",$U76&lt;TODAY()),"Review expired date",IF($T76="","Check pricing inputs",""))))))</f>
        <v/>
      </c>
    </row>
    <row r="77">
      <c r="A77" s="17" t="n"/>
      <c r="B77" s="18" t="n"/>
      <c r="C77" s="17" t="n"/>
      <c r="D77" s="17" t="n"/>
      <c r="E77" s="17" t="n"/>
      <c r="F77" s="17" t="n"/>
      <c r="G77" s="19" t="n"/>
      <c r="H77" s="20">
        <f>IF(OR($A77="",$E77=""),"",IFERROR(VLOOKUP($E77,Assumptions!$A$5:$D$104,2,FALSE),""))</f>
        <v/>
      </c>
      <c r="I77" s="21" t="n"/>
      <c r="J77" s="21" t="n"/>
      <c r="K77" s="19" t="n"/>
      <c r="L77" s="13">
        <f>IF(OR($A77="",$E77=""),"",IFERROR(VLOOKUP($E77,Assumptions!$A$5:$D$104,3,FALSE),""))</f>
        <v/>
      </c>
      <c r="M77" s="13">
        <f>IF($A77="","",IF(OR($K77="",$L77=""),"",IFERROR($K77*$L77,"")))</f>
        <v/>
      </c>
      <c r="N77" s="22" t="n"/>
      <c r="O77" s="22" t="n"/>
      <c r="P77" s="22" t="n"/>
      <c r="Q77" s="13">
        <f>IF($A77="","",IF(COUNT($M77:$P77)=0,"",SUM($M77:$P77)))</f>
        <v/>
      </c>
      <c r="R77" s="23">
        <f>IF(OR($A77="",$E77=""),"",IFERROR(VLOOKUP($E77,Assumptions!$A$5:$D$104,4,FALSE),""))</f>
        <v/>
      </c>
      <c r="S77" s="13">
        <f>IF($A77="","",IF(OR($Q77="",$R77=""),"",IFERROR($Q77*$R77,"")))</f>
        <v/>
      </c>
      <c r="T77" s="13">
        <f>IF($A77="","",IF($Q77="","",IFERROR($Q77+IF($S77="",0,$S77),"")))</f>
        <v/>
      </c>
      <c r="U77" s="18" t="n"/>
      <c r="V77" s="24">
        <f>IF($A77="","",IF($F77="","Enter status",IF($E77="","Enter service",IF(AND($F77="Sent",$U77=""),"Enter valid-through date",IF(AND($F77="Sent",$U77&lt;&gt;"",$U77&lt;TODAY()),"Review expired date",IF($T77="","Check pricing inputs",""))))))</f>
        <v/>
      </c>
    </row>
    <row r="78">
      <c r="A78" s="17" t="n"/>
      <c r="B78" s="18" t="n"/>
      <c r="C78" s="17" t="n"/>
      <c r="D78" s="17" t="n"/>
      <c r="E78" s="17" t="n"/>
      <c r="F78" s="17" t="n"/>
      <c r="G78" s="19" t="n"/>
      <c r="H78" s="25">
        <f>IF(OR($A78="",$E78=""),"",IFERROR(VLOOKUP($E78,Assumptions!$A$5:$D$104,2,FALSE),""))</f>
        <v/>
      </c>
      <c r="I78" s="21" t="n"/>
      <c r="J78" s="21" t="n"/>
      <c r="K78" s="19" t="n"/>
      <c r="L78" s="16">
        <f>IF(OR($A78="",$E78=""),"",IFERROR(VLOOKUP($E78,Assumptions!$A$5:$D$104,3,FALSE),""))</f>
        <v/>
      </c>
      <c r="M78" s="16">
        <f>IF($A78="","",IF(OR($K78="",$L78=""),"",IFERROR($K78*$L78,"")))</f>
        <v/>
      </c>
      <c r="N78" s="22" t="n"/>
      <c r="O78" s="22" t="n"/>
      <c r="P78" s="22" t="n"/>
      <c r="Q78" s="16">
        <f>IF($A78="","",IF(COUNT($M78:$P78)=0,"",SUM($M78:$P78)))</f>
        <v/>
      </c>
      <c r="R78" s="26">
        <f>IF(OR($A78="",$E78=""),"",IFERROR(VLOOKUP($E78,Assumptions!$A$5:$D$104,4,FALSE),""))</f>
        <v/>
      </c>
      <c r="S78" s="16">
        <f>IF($A78="","",IF(OR($Q78="",$R78=""),"",IFERROR($Q78*$R78,"")))</f>
        <v/>
      </c>
      <c r="T78" s="16">
        <f>IF($A78="","",IF($Q78="","",IFERROR($Q78+IF($S78="",0,$S78),"")))</f>
        <v/>
      </c>
      <c r="U78" s="18" t="n"/>
      <c r="V78" s="27">
        <f>IF($A78="","",IF($F78="","Enter status",IF($E78="","Enter service",IF(AND($F78="Sent",$U78=""),"Enter valid-through date",IF(AND($F78="Sent",$U78&lt;&gt;"",$U78&lt;TODAY()),"Review expired date",IF($T78="","Check pricing inputs",""))))))</f>
        <v/>
      </c>
    </row>
    <row r="79">
      <c r="A79" s="17" t="n"/>
      <c r="B79" s="18" t="n"/>
      <c r="C79" s="17" t="n"/>
      <c r="D79" s="17" t="n"/>
      <c r="E79" s="17" t="n"/>
      <c r="F79" s="17" t="n"/>
      <c r="G79" s="19" t="n"/>
      <c r="H79" s="20">
        <f>IF(OR($A79="",$E79=""),"",IFERROR(VLOOKUP($E79,Assumptions!$A$5:$D$104,2,FALSE),""))</f>
        <v/>
      </c>
      <c r="I79" s="21" t="n"/>
      <c r="J79" s="21" t="n"/>
      <c r="K79" s="19" t="n"/>
      <c r="L79" s="13">
        <f>IF(OR($A79="",$E79=""),"",IFERROR(VLOOKUP($E79,Assumptions!$A$5:$D$104,3,FALSE),""))</f>
        <v/>
      </c>
      <c r="M79" s="13">
        <f>IF($A79="","",IF(OR($K79="",$L79=""),"",IFERROR($K79*$L79,"")))</f>
        <v/>
      </c>
      <c r="N79" s="22" t="n"/>
      <c r="O79" s="22" t="n"/>
      <c r="P79" s="22" t="n"/>
      <c r="Q79" s="13">
        <f>IF($A79="","",IF(COUNT($M79:$P79)=0,"",SUM($M79:$P79)))</f>
        <v/>
      </c>
      <c r="R79" s="23">
        <f>IF(OR($A79="",$E79=""),"",IFERROR(VLOOKUP($E79,Assumptions!$A$5:$D$104,4,FALSE),""))</f>
        <v/>
      </c>
      <c r="S79" s="13">
        <f>IF($A79="","",IF(OR($Q79="",$R79=""),"",IFERROR($Q79*$R79,"")))</f>
        <v/>
      </c>
      <c r="T79" s="13">
        <f>IF($A79="","",IF($Q79="","",IFERROR($Q79+IF($S79="",0,$S79),"")))</f>
        <v/>
      </c>
      <c r="U79" s="18" t="n"/>
      <c r="V79" s="24">
        <f>IF($A79="","",IF($F79="","Enter status",IF($E79="","Enter service",IF(AND($F79="Sent",$U79=""),"Enter valid-through date",IF(AND($F79="Sent",$U79&lt;&gt;"",$U79&lt;TODAY()),"Review expired date",IF($T79="","Check pricing inputs",""))))))</f>
        <v/>
      </c>
    </row>
    <row r="80">
      <c r="A80" s="17" t="n"/>
      <c r="B80" s="18" t="n"/>
      <c r="C80" s="17" t="n"/>
      <c r="D80" s="17" t="n"/>
      <c r="E80" s="17" t="n"/>
      <c r="F80" s="17" t="n"/>
      <c r="G80" s="19" t="n"/>
      <c r="H80" s="25">
        <f>IF(OR($A80="",$E80=""),"",IFERROR(VLOOKUP($E80,Assumptions!$A$5:$D$104,2,FALSE),""))</f>
        <v/>
      </c>
      <c r="I80" s="21" t="n"/>
      <c r="J80" s="21" t="n"/>
      <c r="K80" s="19" t="n"/>
      <c r="L80" s="16">
        <f>IF(OR($A80="",$E80=""),"",IFERROR(VLOOKUP($E80,Assumptions!$A$5:$D$104,3,FALSE),""))</f>
        <v/>
      </c>
      <c r="M80" s="16">
        <f>IF($A80="","",IF(OR($K80="",$L80=""),"",IFERROR($K80*$L80,"")))</f>
        <v/>
      </c>
      <c r="N80" s="22" t="n"/>
      <c r="O80" s="22" t="n"/>
      <c r="P80" s="22" t="n"/>
      <c r="Q80" s="16">
        <f>IF($A80="","",IF(COUNT($M80:$P80)=0,"",SUM($M80:$P80)))</f>
        <v/>
      </c>
      <c r="R80" s="26">
        <f>IF(OR($A80="",$E80=""),"",IFERROR(VLOOKUP($E80,Assumptions!$A$5:$D$104,4,FALSE),""))</f>
        <v/>
      </c>
      <c r="S80" s="16">
        <f>IF($A80="","",IF(OR($Q80="",$R80=""),"",IFERROR($Q80*$R80,"")))</f>
        <v/>
      </c>
      <c r="T80" s="16">
        <f>IF($A80="","",IF($Q80="","",IFERROR($Q80+IF($S80="",0,$S80),"")))</f>
        <v/>
      </c>
      <c r="U80" s="18" t="n"/>
      <c r="V80" s="27">
        <f>IF($A80="","",IF($F80="","Enter status",IF($E80="","Enter service",IF(AND($F80="Sent",$U80=""),"Enter valid-through date",IF(AND($F80="Sent",$U80&lt;&gt;"",$U80&lt;TODAY()),"Review expired date",IF($T80="","Check pricing inputs",""))))))</f>
        <v/>
      </c>
    </row>
    <row r="81">
      <c r="A81" s="17" t="n"/>
      <c r="B81" s="18" t="n"/>
      <c r="C81" s="17" t="n"/>
      <c r="D81" s="17" t="n"/>
      <c r="E81" s="17" t="n"/>
      <c r="F81" s="17" t="n"/>
      <c r="G81" s="19" t="n"/>
      <c r="H81" s="20">
        <f>IF(OR($A81="",$E81=""),"",IFERROR(VLOOKUP($E81,Assumptions!$A$5:$D$104,2,FALSE),""))</f>
        <v/>
      </c>
      <c r="I81" s="21" t="n"/>
      <c r="J81" s="21" t="n"/>
      <c r="K81" s="19" t="n"/>
      <c r="L81" s="13">
        <f>IF(OR($A81="",$E81=""),"",IFERROR(VLOOKUP($E81,Assumptions!$A$5:$D$104,3,FALSE),""))</f>
        <v/>
      </c>
      <c r="M81" s="13">
        <f>IF($A81="","",IF(OR($K81="",$L81=""),"",IFERROR($K81*$L81,"")))</f>
        <v/>
      </c>
      <c r="N81" s="22" t="n"/>
      <c r="O81" s="22" t="n"/>
      <c r="P81" s="22" t="n"/>
      <c r="Q81" s="13">
        <f>IF($A81="","",IF(COUNT($M81:$P81)=0,"",SUM($M81:$P81)))</f>
        <v/>
      </c>
      <c r="R81" s="23">
        <f>IF(OR($A81="",$E81=""),"",IFERROR(VLOOKUP($E81,Assumptions!$A$5:$D$104,4,FALSE),""))</f>
        <v/>
      </c>
      <c r="S81" s="13">
        <f>IF($A81="","",IF(OR($Q81="",$R81=""),"",IFERROR($Q81*$R81,"")))</f>
        <v/>
      </c>
      <c r="T81" s="13">
        <f>IF($A81="","",IF($Q81="","",IFERROR($Q81+IF($S81="",0,$S81),"")))</f>
        <v/>
      </c>
      <c r="U81" s="18" t="n"/>
      <c r="V81" s="24">
        <f>IF($A81="","",IF($F81="","Enter status",IF($E81="","Enter service",IF(AND($F81="Sent",$U81=""),"Enter valid-through date",IF(AND($F81="Sent",$U81&lt;&gt;"",$U81&lt;TODAY()),"Review expired date",IF($T81="","Check pricing inputs",""))))))</f>
        <v/>
      </c>
    </row>
    <row r="82">
      <c r="A82" s="17" t="n"/>
      <c r="B82" s="18" t="n"/>
      <c r="C82" s="17" t="n"/>
      <c r="D82" s="17" t="n"/>
      <c r="E82" s="17" t="n"/>
      <c r="F82" s="17" t="n"/>
      <c r="G82" s="19" t="n"/>
      <c r="H82" s="25">
        <f>IF(OR($A82="",$E82=""),"",IFERROR(VLOOKUP($E82,Assumptions!$A$5:$D$104,2,FALSE),""))</f>
        <v/>
      </c>
      <c r="I82" s="21" t="n"/>
      <c r="J82" s="21" t="n"/>
      <c r="K82" s="19" t="n"/>
      <c r="L82" s="16">
        <f>IF(OR($A82="",$E82=""),"",IFERROR(VLOOKUP($E82,Assumptions!$A$5:$D$104,3,FALSE),""))</f>
        <v/>
      </c>
      <c r="M82" s="16">
        <f>IF($A82="","",IF(OR($K82="",$L82=""),"",IFERROR($K82*$L82,"")))</f>
        <v/>
      </c>
      <c r="N82" s="22" t="n"/>
      <c r="O82" s="22" t="n"/>
      <c r="P82" s="22" t="n"/>
      <c r="Q82" s="16">
        <f>IF($A82="","",IF(COUNT($M82:$P82)=0,"",SUM($M82:$P82)))</f>
        <v/>
      </c>
      <c r="R82" s="26">
        <f>IF(OR($A82="",$E82=""),"",IFERROR(VLOOKUP($E82,Assumptions!$A$5:$D$104,4,FALSE),""))</f>
        <v/>
      </c>
      <c r="S82" s="16">
        <f>IF($A82="","",IF(OR($Q82="",$R82=""),"",IFERROR($Q82*$R82,"")))</f>
        <v/>
      </c>
      <c r="T82" s="16">
        <f>IF($A82="","",IF($Q82="","",IFERROR($Q82+IF($S82="",0,$S82),"")))</f>
        <v/>
      </c>
      <c r="U82" s="18" t="n"/>
      <c r="V82" s="27">
        <f>IF($A82="","",IF($F82="","Enter status",IF($E82="","Enter service",IF(AND($F82="Sent",$U82=""),"Enter valid-through date",IF(AND($F82="Sent",$U82&lt;&gt;"",$U82&lt;TODAY()),"Review expired date",IF($T82="","Check pricing inputs",""))))))</f>
        <v/>
      </c>
    </row>
    <row r="83">
      <c r="A83" s="17" t="n"/>
      <c r="B83" s="18" t="n"/>
      <c r="C83" s="17" t="n"/>
      <c r="D83" s="17" t="n"/>
      <c r="E83" s="17" t="n"/>
      <c r="F83" s="17" t="n"/>
      <c r="G83" s="19" t="n"/>
      <c r="H83" s="20">
        <f>IF(OR($A83="",$E83=""),"",IFERROR(VLOOKUP($E83,Assumptions!$A$5:$D$104,2,FALSE),""))</f>
        <v/>
      </c>
      <c r="I83" s="21" t="n"/>
      <c r="J83" s="21" t="n"/>
      <c r="K83" s="19" t="n"/>
      <c r="L83" s="13">
        <f>IF(OR($A83="",$E83=""),"",IFERROR(VLOOKUP($E83,Assumptions!$A$5:$D$104,3,FALSE),""))</f>
        <v/>
      </c>
      <c r="M83" s="13">
        <f>IF($A83="","",IF(OR($K83="",$L83=""),"",IFERROR($K83*$L83,"")))</f>
        <v/>
      </c>
      <c r="N83" s="22" t="n"/>
      <c r="O83" s="22" t="n"/>
      <c r="P83" s="22" t="n"/>
      <c r="Q83" s="13">
        <f>IF($A83="","",IF(COUNT($M83:$P83)=0,"",SUM($M83:$P83)))</f>
        <v/>
      </c>
      <c r="R83" s="23">
        <f>IF(OR($A83="",$E83=""),"",IFERROR(VLOOKUP($E83,Assumptions!$A$5:$D$104,4,FALSE),""))</f>
        <v/>
      </c>
      <c r="S83" s="13">
        <f>IF($A83="","",IF(OR($Q83="",$R83=""),"",IFERROR($Q83*$R83,"")))</f>
        <v/>
      </c>
      <c r="T83" s="13">
        <f>IF($A83="","",IF($Q83="","",IFERROR($Q83+IF($S83="",0,$S83),"")))</f>
        <v/>
      </c>
      <c r="U83" s="18" t="n"/>
      <c r="V83" s="24">
        <f>IF($A83="","",IF($F83="","Enter status",IF($E83="","Enter service",IF(AND($F83="Sent",$U83=""),"Enter valid-through date",IF(AND($F83="Sent",$U83&lt;&gt;"",$U83&lt;TODAY()),"Review expired date",IF($T83="","Check pricing inputs",""))))))</f>
        <v/>
      </c>
    </row>
    <row r="84">
      <c r="A84" s="17" t="n"/>
      <c r="B84" s="18" t="n"/>
      <c r="C84" s="17" t="n"/>
      <c r="D84" s="17" t="n"/>
      <c r="E84" s="17" t="n"/>
      <c r="F84" s="17" t="n"/>
      <c r="G84" s="19" t="n"/>
      <c r="H84" s="25">
        <f>IF(OR($A84="",$E84=""),"",IFERROR(VLOOKUP($E84,Assumptions!$A$5:$D$104,2,FALSE),""))</f>
        <v/>
      </c>
      <c r="I84" s="21" t="n"/>
      <c r="J84" s="21" t="n"/>
      <c r="K84" s="19" t="n"/>
      <c r="L84" s="16">
        <f>IF(OR($A84="",$E84=""),"",IFERROR(VLOOKUP($E84,Assumptions!$A$5:$D$104,3,FALSE),""))</f>
        <v/>
      </c>
      <c r="M84" s="16">
        <f>IF($A84="","",IF(OR($K84="",$L84=""),"",IFERROR($K84*$L84,"")))</f>
        <v/>
      </c>
      <c r="N84" s="22" t="n"/>
      <c r="O84" s="22" t="n"/>
      <c r="P84" s="22" t="n"/>
      <c r="Q84" s="16">
        <f>IF($A84="","",IF(COUNT($M84:$P84)=0,"",SUM($M84:$P84)))</f>
        <v/>
      </c>
      <c r="R84" s="26">
        <f>IF(OR($A84="",$E84=""),"",IFERROR(VLOOKUP($E84,Assumptions!$A$5:$D$104,4,FALSE),""))</f>
        <v/>
      </c>
      <c r="S84" s="16">
        <f>IF($A84="","",IF(OR($Q84="",$R84=""),"",IFERROR($Q84*$R84,"")))</f>
        <v/>
      </c>
      <c r="T84" s="16">
        <f>IF($A84="","",IF($Q84="","",IFERROR($Q84+IF($S84="",0,$S84),"")))</f>
        <v/>
      </c>
      <c r="U84" s="18" t="n"/>
      <c r="V84" s="27">
        <f>IF($A84="","",IF($F84="","Enter status",IF($E84="","Enter service",IF(AND($F84="Sent",$U84=""),"Enter valid-through date",IF(AND($F84="Sent",$U84&lt;&gt;"",$U84&lt;TODAY()),"Review expired date",IF($T84="","Check pricing inputs",""))))))</f>
        <v/>
      </c>
    </row>
    <row r="85">
      <c r="A85" s="17" t="n"/>
      <c r="B85" s="18" t="n"/>
      <c r="C85" s="17" t="n"/>
      <c r="D85" s="17" t="n"/>
      <c r="E85" s="17" t="n"/>
      <c r="F85" s="17" t="n"/>
      <c r="G85" s="19" t="n"/>
      <c r="H85" s="20">
        <f>IF(OR($A85="",$E85=""),"",IFERROR(VLOOKUP($E85,Assumptions!$A$5:$D$104,2,FALSE),""))</f>
        <v/>
      </c>
      <c r="I85" s="21" t="n"/>
      <c r="J85" s="21" t="n"/>
      <c r="K85" s="19" t="n"/>
      <c r="L85" s="13">
        <f>IF(OR($A85="",$E85=""),"",IFERROR(VLOOKUP($E85,Assumptions!$A$5:$D$104,3,FALSE),""))</f>
        <v/>
      </c>
      <c r="M85" s="13">
        <f>IF($A85="","",IF(OR($K85="",$L85=""),"",IFERROR($K85*$L85,"")))</f>
        <v/>
      </c>
      <c r="N85" s="22" t="n"/>
      <c r="O85" s="22" t="n"/>
      <c r="P85" s="22" t="n"/>
      <c r="Q85" s="13">
        <f>IF($A85="","",IF(COUNT($M85:$P85)=0,"",SUM($M85:$P85)))</f>
        <v/>
      </c>
      <c r="R85" s="23">
        <f>IF(OR($A85="",$E85=""),"",IFERROR(VLOOKUP($E85,Assumptions!$A$5:$D$104,4,FALSE),""))</f>
        <v/>
      </c>
      <c r="S85" s="13">
        <f>IF($A85="","",IF(OR($Q85="",$R85=""),"",IFERROR($Q85*$R85,"")))</f>
        <v/>
      </c>
      <c r="T85" s="13">
        <f>IF($A85="","",IF($Q85="","",IFERROR($Q85+IF($S85="",0,$S85),"")))</f>
        <v/>
      </c>
      <c r="U85" s="18" t="n"/>
      <c r="V85" s="24">
        <f>IF($A85="","",IF($F85="","Enter status",IF($E85="","Enter service",IF(AND($F85="Sent",$U85=""),"Enter valid-through date",IF(AND($F85="Sent",$U85&lt;&gt;"",$U85&lt;TODAY()),"Review expired date",IF($T85="","Check pricing inputs",""))))))</f>
        <v/>
      </c>
    </row>
    <row r="86">
      <c r="A86" s="17" t="n"/>
      <c r="B86" s="18" t="n"/>
      <c r="C86" s="17" t="n"/>
      <c r="D86" s="17" t="n"/>
      <c r="E86" s="17" t="n"/>
      <c r="F86" s="17" t="n"/>
      <c r="G86" s="19" t="n"/>
      <c r="H86" s="25">
        <f>IF(OR($A86="",$E86=""),"",IFERROR(VLOOKUP($E86,Assumptions!$A$5:$D$104,2,FALSE),""))</f>
        <v/>
      </c>
      <c r="I86" s="21" t="n"/>
      <c r="J86" s="21" t="n"/>
      <c r="K86" s="19" t="n"/>
      <c r="L86" s="16">
        <f>IF(OR($A86="",$E86=""),"",IFERROR(VLOOKUP($E86,Assumptions!$A$5:$D$104,3,FALSE),""))</f>
        <v/>
      </c>
      <c r="M86" s="16">
        <f>IF($A86="","",IF(OR($K86="",$L86=""),"",IFERROR($K86*$L86,"")))</f>
        <v/>
      </c>
      <c r="N86" s="22" t="n"/>
      <c r="O86" s="22" t="n"/>
      <c r="P86" s="22" t="n"/>
      <c r="Q86" s="16">
        <f>IF($A86="","",IF(COUNT($M86:$P86)=0,"",SUM($M86:$P86)))</f>
        <v/>
      </c>
      <c r="R86" s="26">
        <f>IF(OR($A86="",$E86=""),"",IFERROR(VLOOKUP($E86,Assumptions!$A$5:$D$104,4,FALSE),""))</f>
        <v/>
      </c>
      <c r="S86" s="16">
        <f>IF($A86="","",IF(OR($Q86="",$R86=""),"",IFERROR($Q86*$R86,"")))</f>
        <v/>
      </c>
      <c r="T86" s="16">
        <f>IF($A86="","",IF($Q86="","",IFERROR($Q86+IF($S86="",0,$S86),"")))</f>
        <v/>
      </c>
      <c r="U86" s="18" t="n"/>
      <c r="V86" s="27">
        <f>IF($A86="","",IF($F86="","Enter status",IF($E86="","Enter service",IF(AND($F86="Sent",$U86=""),"Enter valid-through date",IF(AND($F86="Sent",$U86&lt;&gt;"",$U86&lt;TODAY()),"Review expired date",IF($T86="","Check pricing inputs",""))))))</f>
        <v/>
      </c>
    </row>
    <row r="87">
      <c r="A87" s="17" t="n"/>
      <c r="B87" s="18" t="n"/>
      <c r="C87" s="17" t="n"/>
      <c r="D87" s="17" t="n"/>
      <c r="E87" s="17" t="n"/>
      <c r="F87" s="17" t="n"/>
      <c r="G87" s="19" t="n"/>
      <c r="H87" s="20">
        <f>IF(OR($A87="",$E87=""),"",IFERROR(VLOOKUP($E87,Assumptions!$A$5:$D$104,2,FALSE),""))</f>
        <v/>
      </c>
      <c r="I87" s="21" t="n"/>
      <c r="J87" s="21" t="n"/>
      <c r="K87" s="19" t="n"/>
      <c r="L87" s="13">
        <f>IF(OR($A87="",$E87=""),"",IFERROR(VLOOKUP($E87,Assumptions!$A$5:$D$104,3,FALSE),""))</f>
        <v/>
      </c>
      <c r="M87" s="13">
        <f>IF($A87="","",IF(OR($K87="",$L87=""),"",IFERROR($K87*$L87,"")))</f>
        <v/>
      </c>
      <c r="N87" s="22" t="n"/>
      <c r="O87" s="22" t="n"/>
      <c r="P87" s="22" t="n"/>
      <c r="Q87" s="13">
        <f>IF($A87="","",IF(COUNT($M87:$P87)=0,"",SUM($M87:$P87)))</f>
        <v/>
      </c>
      <c r="R87" s="23">
        <f>IF(OR($A87="",$E87=""),"",IFERROR(VLOOKUP($E87,Assumptions!$A$5:$D$104,4,FALSE),""))</f>
        <v/>
      </c>
      <c r="S87" s="13">
        <f>IF($A87="","",IF(OR($Q87="",$R87=""),"",IFERROR($Q87*$R87,"")))</f>
        <v/>
      </c>
      <c r="T87" s="13">
        <f>IF($A87="","",IF($Q87="","",IFERROR($Q87+IF($S87="",0,$S87),"")))</f>
        <v/>
      </c>
      <c r="U87" s="18" t="n"/>
      <c r="V87" s="24">
        <f>IF($A87="","",IF($F87="","Enter status",IF($E87="","Enter service",IF(AND($F87="Sent",$U87=""),"Enter valid-through date",IF(AND($F87="Sent",$U87&lt;&gt;"",$U87&lt;TODAY()),"Review expired date",IF($T87="","Check pricing inputs",""))))))</f>
        <v/>
      </c>
    </row>
    <row r="88">
      <c r="A88" s="17" t="n"/>
      <c r="B88" s="18" t="n"/>
      <c r="C88" s="17" t="n"/>
      <c r="D88" s="17" t="n"/>
      <c r="E88" s="17" t="n"/>
      <c r="F88" s="17" t="n"/>
      <c r="G88" s="19" t="n"/>
      <c r="H88" s="25">
        <f>IF(OR($A88="",$E88=""),"",IFERROR(VLOOKUP($E88,Assumptions!$A$5:$D$104,2,FALSE),""))</f>
        <v/>
      </c>
      <c r="I88" s="21" t="n"/>
      <c r="J88" s="21" t="n"/>
      <c r="K88" s="19" t="n"/>
      <c r="L88" s="16">
        <f>IF(OR($A88="",$E88=""),"",IFERROR(VLOOKUP($E88,Assumptions!$A$5:$D$104,3,FALSE),""))</f>
        <v/>
      </c>
      <c r="M88" s="16">
        <f>IF($A88="","",IF(OR($K88="",$L88=""),"",IFERROR($K88*$L88,"")))</f>
        <v/>
      </c>
      <c r="N88" s="22" t="n"/>
      <c r="O88" s="22" t="n"/>
      <c r="P88" s="22" t="n"/>
      <c r="Q88" s="16">
        <f>IF($A88="","",IF(COUNT($M88:$P88)=0,"",SUM($M88:$P88)))</f>
        <v/>
      </c>
      <c r="R88" s="26">
        <f>IF(OR($A88="",$E88=""),"",IFERROR(VLOOKUP($E88,Assumptions!$A$5:$D$104,4,FALSE),""))</f>
        <v/>
      </c>
      <c r="S88" s="16">
        <f>IF($A88="","",IF(OR($Q88="",$R88=""),"",IFERROR($Q88*$R88,"")))</f>
        <v/>
      </c>
      <c r="T88" s="16">
        <f>IF($A88="","",IF($Q88="","",IFERROR($Q88+IF($S88="",0,$S88),"")))</f>
        <v/>
      </c>
      <c r="U88" s="18" t="n"/>
      <c r="V88" s="27">
        <f>IF($A88="","",IF($F88="","Enter status",IF($E88="","Enter service",IF(AND($F88="Sent",$U88=""),"Enter valid-through date",IF(AND($F88="Sent",$U88&lt;&gt;"",$U88&lt;TODAY()),"Review expired date",IF($T88="","Check pricing inputs",""))))))</f>
        <v/>
      </c>
    </row>
    <row r="89">
      <c r="A89" s="17" t="n"/>
      <c r="B89" s="18" t="n"/>
      <c r="C89" s="17" t="n"/>
      <c r="D89" s="17" t="n"/>
      <c r="E89" s="17" t="n"/>
      <c r="F89" s="17" t="n"/>
      <c r="G89" s="19" t="n"/>
      <c r="H89" s="20">
        <f>IF(OR($A89="",$E89=""),"",IFERROR(VLOOKUP($E89,Assumptions!$A$5:$D$104,2,FALSE),""))</f>
        <v/>
      </c>
      <c r="I89" s="21" t="n"/>
      <c r="J89" s="21" t="n"/>
      <c r="K89" s="19" t="n"/>
      <c r="L89" s="13">
        <f>IF(OR($A89="",$E89=""),"",IFERROR(VLOOKUP($E89,Assumptions!$A$5:$D$104,3,FALSE),""))</f>
        <v/>
      </c>
      <c r="M89" s="13">
        <f>IF($A89="","",IF(OR($K89="",$L89=""),"",IFERROR($K89*$L89,"")))</f>
        <v/>
      </c>
      <c r="N89" s="22" t="n"/>
      <c r="O89" s="22" t="n"/>
      <c r="P89" s="22" t="n"/>
      <c r="Q89" s="13">
        <f>IF($A89="","",IF(COUNT($M89:$P89)=0,"",SUM($M89:$P89)))</f>
        <v/>
      </c>
      <c r="R89" s="23">
        <f>IF(OR($A89="",$E89=""),"",IFERROR(VLOOKUP($E89,Assumptions!$A$5:$D$104,4,FALSE),""))</f>
        <v/>
      </c>
      <c r="S89" s="13">
        <f>IF($A89="","",IF(OR($Q89="",$R89=""),"",IFERROR($Q89*$R89,"")))</f>
        <v/>
      </c>
      <c r="T89" s="13">
        <f>IF($A89="","",IF($Q89="","",IFERROR($Q89+IF($S89="",0,$S89),"")))</f>
        <v/>
      </c>
      <c r="U89" s="18" t="n"/>
      <c r="V89" s="24">
        <f>IF($A89="","",IF($F89="","Enter status",IF($E89="","Enter service",IF(AND($F89="Sent",$U89=""),"Enter valid-through date",IF(AND($F89="Sent",$U89&lt;&gt;"",$U89&lt;TODAY()),"Review expired date",IF($T89="","Check pricing inputs",""))))))</f>
        <v/>
      </c>
    </row>
    <row r="90">
      <c r="A90" s="17" t="n"/>
      <c r="B90" s="18" t="n"/>
      <c r="C90" s="17" t="n"/>
      <c r="D90" s="17" t="n"/>
      <c r="E90" s="17" t="n"/>
      <c r="F90" s="17" t="n"/>
      <c r="G90" s="19" t="n"/>
      <c r="H90" s="25">
        <f>IF(OR($A90="",$E90=""),"",IFERROR(VLOOKUP($E90,Assumptions!$A$5:$D$104,2,FALSE),""))</f>
        <v/>
      </c>
      <c r="I90" s="21" t="n"/>
      <c r="J90" s="21" t="n"/>
      <c r="K90" s="19" t="n"/>
      <c r="L90" s="16">
        <f>IF(OR($A90="",$E90=""),"",IFERROR(VLOOKUP($E90,Assumptions!$A$5:$D$104,3,FALSE),""))</f>
        <v/>
      </c>
      <c r="M90" s="16">
        <f>IF($A90="","",IF(OR($K90="",$L90=""),"",IFERROR($K90*$L90,"")))</f>
        <v/>
      </c>
      <c r="N90" s="22" t="n"/>
      <c r="O90" s="22" t="n"/>
      <c r="P90" s="22" t="n"/>
      <c r="Q90" s="16">
        <f>IF($A90="","",IF(COUNT($M90:$P90)=0,"",SUM($M90:$P90)))</f>
        <v/>
      </c>
      <c r="R90" s="26">
        <f>IF(OR($A90="",$E90=""),"",IFERROR(VLOOKUP($E90,Assumptions!$A$5:$D$104,4,FALSE),""))</f>
        <v/>
      </c>
      <c r="S90" s="16">
        <f>IF($A90="","",IF(OR($Q90="",$R90=""),"",IFERROR($Q90*$R90,"")))</f>
        <v/>
      </c>
      <c r="T90" s="16">
        <f>IF($A90="","",IF($Q90="","",IFERROR($Q90+IF($S90="",0,$S90),"")))</f>
        <v/>
      </c>
      <c r="U90" s="18" t="n"/>
      <c r="V90" s="27">
        <f>IF($A90="","",IF($F90="","Enter status",IF($E90="","Enter service",IF(AND($F90="Sent",$U90=""),"Enter valid-through date",IF(AND($F90="Sent",$U90&lt;&gt;"",$U90&lt;TODAY()),"Review expired date",IF($T90="","Check pricing inputs",""))))))</f>
        <v/>
      </c>
    </row>
    <row r="91">
      <c r="A91" s="17" t="n"/>
      <c r="B91" s="18" t="n"/>
      <c r="C91" s="17" t="n"/>
      <c r="D91" s="17" t="n"/>
      <c r="E91" s="17" t="n"/>
      <c r="F91" s="17" t="n"/>
      <c r="G91" s="19" t="n"/>
      <c r="H91" s="20">
        <f>IF(OR($A91="",$E91=""),"",IFERROR(VLOOKUP($E91,Assumptions!$A$5:$D$104,2,FALSE),""))</f>
        <v/>
      </c>
      <c r="I91" s="21" t="n"/>
      <c r="J91" s="21" t="n"/>
      <c r="K91" s="19" t="n"/>
      <c r="L91" s="13">
        <f>IF(OR($A91="",$E91=""),"",IFERROR(VLOOKUP($E91,Assumptions!$A$5:$D$104,3,FALSE),""))</f>
        <v/>
      </c>
      <c r="M91" s="13">
        <f>IF($A91="","",IF(OR($K91="",$L91=""),"",IFERROR($K91*$L91,"")))</f>
        <v/>
      </c>
      <c r="N91" s="22" t="n"/>
      <c r="O91" s="22" t="n"/>
      <c r="P91" s="22" t="n"/>
      <c r="Q91" s="13">
        <f>IF($A91="","",IF(COUNT($M91:$P91)=0,"",SUM($M91:$P91)))</f>
        <v/>
      </c>
      <c r="R91" s="23">
        <f>IF(OR($A91="",$E91=""),"",IFERROR(VLOOKUP($E91,Assumptions!$A$5:$D$104,4,FALSE),""))</f>
        <v/>
      </c>
      <c r="S91" s="13">
        <f>IF($A91="","",IF(OR($Q91="",$R91=""),"",IFERROR($Q91*$R91,"")))</f>
        <v/>
      </c>
      <c r="T91" s="13">
        <f>IF($A91="","",IF($Q91="","",IFERROR($Q91+IF($S91="",0,$S91),"")))</f>
        <v/>
      </c>
      <c r="U91" s="18" t="n"/>
      <c r="V91" s="24">
        <f>IF($A91="","",IF($F91="","Enter status",IF($E91="","Enter service",IF(AND($F91="Sent",$U91=""),"Enter valid-through date",IF(AND($F91="Sent",$U91&lt;&gt;"",$U91&lt;TODAY()),"Review expired date",IF($T91="","Check pricing inputs",""))))))</f>
        <v/>
      </c>
    </row>
    <row r="92">
      <c r="A92" s="17" t="n"/>
      <c r="B92" s="18" t="n"/>
      <c r="C92" s="17" t="n"/>
      <c r="D92" s="17" t="n"/>
      <c r="E92" s="17" t="n"/>
      <c r="F92" s="17" t="n"/>
      <c r="G92" s="19" t="n"/>
      <c r="H92" s="25">
        <f>IF(OR($A92="",$E92=""),"",IFERROR(VLOOKUP($E92,Assumptions!$A$5:$D$104,2,FALSE),""))</f>
        <v/>
      </c>
      <c r="I92" s="21" t="n"/>
      <c r="J92" s="21" t="n"/>
      <c r="K92" s="19" t="n"/>
      <c r="L92" s="16">
        <f>IF(OR($A92="",$E92=""),"",IFERROR(VLOOKUP($E92,Assumptions!$A$5:$D$104,3,FALSE),""))</f>
        <v/>
      </c>
      <c r="M92" s="16">
        <f>IF($A92="","",IF(OR($K92="",$L92=""),"",IFERROR($K92*$L92,"")))</f>
        <v/>
      </c>
      <c r="N92" s="22" t="n"/>
      <c r="O92" s="22" t="n"/>
      <c r="P92" s="22" t="n"/>
      <c r="Q92" s="16">
        <f>IF($A92="","",IF(COUNT($M92:$P92)=0,"",SUM($M92:$P92)))</f>
        <v/>
      </c>
      <c r="R92" s="26">
        <f>IF(OR($A92="",$E92=""),"",IFERROR(VLOOKUP($E92,Assumptions!$A$5:$D$104,4,FALSE),""))</f>
        <v/>
      </c>
      <c r="S92" s="16">
        <f>IF($A92="","",IF(OR($Q92="",$R92=""),"",IFERROR($Q92*$R92,"")))</f>
        <v/>
      </c>
      <c r="T92" s="16">
        <f>IF($A92="","",IF($Q92="","",IFERROR($Q92+IF($S92="",0,$S92),"")))</f>
        <v/>
      </c>
      <c r="U92" s="18" t="n"/>
      <c r="V92" s="27">
        <f>IF($A92="","",IF($F92="","Enter status",IF($E92="","Enter service",IF(AND($F92="Sent",$U92=""),"Enter valid-through date",IF(AND($F92="Sent",$U92&lt;&gt;"",$U92&lt;TODAY()),"Review expired date",IF($T92="","Check pricing inputs",""))))))</f>
        <v/>
      </c>
    </row>
    <row r="93">
      <c r="A93" s="17" t="n"/>
      <c r="B93" s="18" t="n"/>
      <c r="C93" s="17" t="n"/>
      <c r="D93" s="17" t="n"/>
      <c r="E93" s="17" t="n"/>
      <c r="F93" s="17" t="n"/>
      <c r="G93" s="19" t="n"/>
      <c r="H93" s="20">
        <f>IF(OR($A93="",$E93=""),"",IFERROR(VLOOKUP($E93,Assumptions!$A$5:$D$104,2,FALSE),""))</f>
        <v/>
      </c>
      <c r="I93" s="21" t="n"/>
      <c r="J93" s="21" t="n"/>
      <c r="K93" s="19" t="n"/>
      <c r="L93" s="13">
        <f>IF(OR($A93="",$E93=""),"",IFERROR(VLOOKUP($E93,Assumptions!$A$5:$D$104,3,FALSE),""))</f>
        <v/>
      </c>
      <c r="M93" s="13">
        <f>IF($A93="","",IF(OR($K93="",$L93=""),"",IFERROR($K93*$L93,"")))</f>
        <v/>
      </c>
      <c r="N93" s="22" t="n"/>
      <c r="O93" s="22" t="n"/>
      <c r="P93" s="22" t="n"/>
      <c r="Q93" s="13">
        <f>IF($A93="","",IF(COUNT($M93:$P93)=0,"",SUM($M93:$P93)))</f>
        <v/>
      </c>
      <c r="R93" s="23">
        <f>IF(OR($A93="",$E93=""),"",IFERROR(VLOOKUP($E93,Assumptions!$A$5:$D$104,4,FALSE),""))</f>
        <v/>
      </c>
      <c r="S93" s="13">
        <f>IF($A93="","",IF(OR($Q93="",$R93=""),"",IFERROR($Q93*$R93,"")))</f>
        <v/>
      </c>
      <c r="T93" s="13">
        <f>IF($A93="","",IF($Q93="","",IFERROR($Q93+IF($S93="",0,$S93),"")))</f>
        <v/>
      </c>
      <c r="U93" s="18" t="n"/>
      <c r="V93" s="24">
        <f>IF($A93="","",IF($F93="","Enter status",IF($E93="","Enter service",IF(AND($F93="Sent",$U93=""),"Enter valid-through date",IF(AND($F93="Sent",$U93&lt;&gt;"",$U93&lt;TODAY()),"Review expired date",IF($T93="","Check pricing inputs",""))))))</f>
        <v/>
      </c>
    </row>
    <row r="94">
      <c r="A94" s="17" t="n"/>
      <c r="B94" s="18" t="n"/>
      <c r="C94" s="17" t="n"/>
      <c r="D94" s="17" t="n"/>
      <c r="E94" s="17" t="n"/>
      <c r="F94" s="17" t="n"/>
      <c r="G94" s="19" t="n"/>
      <c r="H94" s="25">
        <f>IF(OR($A94="",$E94=""),"",IFERROR(VLOOKUP($E94,Assumptions!$A$5:$D$104,2,FALSE),""))</f>
        <v/>
      </c>
      <c r="I94" s="21" t="n"/>
      <c r="J94" s="21" t="n"/>
      <c r="K94" s="19" t="n"/>
      <c r="L94" s="16">
        <f>IF(OR($A94="",$E94=""),"",IFERROR(VLOOKUP($E94,Assumptions!$A$5:$D$104,3,FALSE),""))</f>
        <v/>
      </c>
      <c r="M94" s="16">
        <f>IF($A94="","",IF(OR($K94="",$L94=""),"",IFERROR($K94*$L94,"")))</f>
        <v/>
      </c>
      <c r="N94" s="22" t="n"/>
      <c r="O94" s="22" t="n"/>
      <c r="P94" s="22" t="n"/>
      <c r="Q94" s="16">
        <f>IF($A94="","",IF(COUNT($M94:$P94)=0,"",SUM($M94:$P94)))</f>
        <v/>
      </c>
      <c r="R94" s="26">
        <f>IF(OR($A94="",$E94=""),"",IFERROR(VLOOKUP($E94,Assumptions!$A$5:$D$104,4,FALSE),""))</f>
        <v/>
      </c>
      <c r="S94" s="16">
        <f>IF($A94="","",IF(OR($Q94="",$R94=""),"",IFERROR($Q94*$R94,"")))</f>
        <v/>
      </c>
      <c r="T94" s="16">
        <f>IF($A94="","",IF($Q94="","",IFERROR($Q94+IF($S94="",0,$S94),"")))</f>
        <v/>
      </c>
      <c r="U94" s="18" t="n"/>
      <c r="V94" s="27">
        <f>IF($A94="","",IF($F94="","Enter status",IF($E94="","Enter service",IF(AND($F94="Sent",$U94=""),"Enter valid-through date",IF(AND($F94="Sent",$U94&lt;&gt;"",$U94&lt;TODAY()),"Review expired date",IF($T94="","Check pricing inputs",""))))))</f>
        <v/>
      </c>
    </row>
    <row r="95">
      <c r="A95" s="17" t="n"/>
      <c r="B95" s="18" t="n"/>
      <c r="C95" s="17" t="n"/>
      <c r="D95" s="17" t="n"/>
      <c r="E95" s="17" t="n"/>
      <c r="F95" s="17" t="n"/>
      <c r="G95" s="19" t="n"/>
      <c r="H95" s="20">
        <f>IF(OR($A95="",$E95=""),"",IFERROR(VLOOKUP($E95,Assumptions!$A$5:$D$104,2,FALSE),""))</f>
        <v/>
      </c>
      <c r="I95" s="21" t="n"/>
      <c r="J95" s="21" t="n"/>
      <c r="K95" s="19" t="n"/>
      <c r="L95" s="13">
        <f>IF(OR($A95="",$E95=""),"",IFERROR(VLOOKUP($E95,Assumptions!$A$5:$D$104,3,FALSE),""))</f>
        <v/>
      </c>
      <c r="M95" s="13">
        <f>IF($A95="","",IF(OR($K95="",$L95=""),"",IFERROR($K95*$L95,"")))</f>
        <v/>
      </c>
      <c r="N95" s="22" t="n"/>
      <c r="O95" s="22" t="n"/>
      <c r="P95" s="22" t="n"/>
      <c r="Q95" s="13">
        <f>IF($A95="","",IF(COUNT($M95:$P95)=0,"",SUM($M95:$P95)))</f>
        <v/>
      </c>
      <c r="R95" s="23">
        <f>IF(OR($A95="",$E95=""),"",IFERROR(VLOOKUP($E95,Assumptions!$A$5:$D$104,4,FALSE),""))</f>
        <v/>
      </c>
      <c r="S95" s="13">
        <f>IF($A95="","",IF(OR($Q95="",$R95=""),"",IFERROR($Q95*$R95,"")))</f>
        <v/>
      </c>
      <c r="T95" s="13">
        <f>IF($A95="","",IF($Q95="","",IFERROR($Q95+IF($S95="",0,$S95),"")))</f>
        <v/>
      </c>
      <c r="U95" s="18" t="n"/>
      <c r="V95" s="24">
        <f>IF($A95="","",IF($F95="","Enter status",IF($E95="","Enter service",IF(AND($F95="Sent",$U95=""),"Enter valid-through date",IF(AND($F95="Sent",$U95&lt;&gt;"",$U95&lt;TODAY()),"Review expired date",IF($T95="","Check pricing inputs",""))))))</f>
        <v/>
      </c>
    </row>
    <row r="96">
      <c r="A96" s="17" t="n"/>
      <c r="B96" s="18" t="n"/>
      <c r="C96" s="17" t="n"/>
      <c r="D96" s="17" t="n"/>
      <c r="E96" s="17" t="n"/>
      <c r="F96" s="17" t="n"/>
      <c r="G96" s="19" t="n"/>
      <c r="H96" s="25">
        <f>IF(OR($A96="",$E96=""),"",IFERROR(VLOOKUP($E96,Assumptions!$A$5:$D$104,2,FALSE),""))</f>
        <v/>
      </c>
      <c r="I96" s="21" t="n"/>
      <c r="J96" s="21" t="n"/>
      <c r="K96" s="19" t="n"/>
      <c r="L96" s="16">
        <f>IF(OR($A96="",$E96=""),"",IFERROR(VLOOKUP($E96,Assumptions!$A$5:$D$104,3,FALSE),""))</f>
        <v/>
      </c>
      <c r="M96" s="16">
        <f>IF($A96="","",IF(OR($K96="",$L96=""),"",IFERROR($K96*$L96,"")))</f>
        <v/>
      </c>
      <c r="N96" s="22" t="n"/>
      <c r="O96" s="22" t="n"/>
      <c r="P96" s="22" t="n"/>
      <c r="Q96" s="16">
        <f>IF($A96="","",IF(COUNT($M96:$P96)=0,"",SUM($M96:$P96)))</f>
        <v/>
      </c>
      <c r="R96" s="26">
        <f>IF(OR($A96="",$E96=""),"",IFERROR(VLOOKUP($E96,Assumptions!$A$5:$D$104,4,FALSE),""))</f>
        <v/>
      </c>
      <c r="S96" s="16">
        <f>IF($A96="","",IF(OR($Q96="",$R96=""),"",IFERROR($Q96*$R96,"")))</f>
        <v/>
      </c>
      <c r="T96" s="16">
        <f>IF($A96="","",IF($Q96="","",IFERROR($Q96+IF($S96="",0,$S96),"")))</f>
        <v/>
      </c>
      <c r="U96" s="18" t="n"/>
      <c r="V96" s="27">
        <f>IF($A96="","",IF($F96="","Enter status",IF($E96="","Enter service",IF(AND($F96="Sent",$U96=""),"Enter valid-through date",IF(AND($F96="Sent",$U96&lt;&gt;"",$U96&lt;TODAY()),"Review expired date",IF($T96="","Check pricing inputs",""))))))</f>
        <v/>
      </c>
    </row>
    <row r="97">
      <c r="A97" s="17" t="n"/>
      <c r="B97" s="18" t="n"/>
      <c r="C97" s="17" t="n"/>
      <c r="D97" s="17" t="n"/>
      <c r="E97" s="17" t="n"/>
      <c r="F97" s="17" t="n"/>
      <c r="G97" s="19" t="n"/>
      <c r="H97" s="20">
        <f>IF(OR($A97="",$E97=""),"",IFERROR(VLOOKUP($E97,Assumptions!$A$5:$D$104,2,FALSE),""))</f>
        <v/>
      </c>
      <c r="I97" s="21" t="n"/>
      <c r="J97" s="21" t="n"/>
      <c r="K97" s="19" t="n"/>
      <c r="L97" s="13">
        <f>IF(OR($A97="",$E97=""),"",IFERROR(VLOOKUP($E97,Assumptions!$A$5:$D$104,3,FALSE),""))</f>
        <v/>
      </c>
      <c r="M97" s="13">
        <f>IF($A97="","",IF(OR($K97="",$L97=""),"",IFERROR($K97*$L97,"")))</f>
        <v/>
      </c>
      <c r="N97" s="22" t="n"/>
      <c r="O97" s="22" t="n"/>
      <c r="P97" s="22" t="n"/>
      <c r="Q97" s="13">
        <f>IF($A97="","",IF(COUNT($M97:$P97)=0,"",SUM($M97:$P97)))</f>
        <v/>
      </c>
      <c r="R97" s="23">
        <f>IF(OR($A97="",$E97=""),"",IFERROR(VLOOKUP($E97,Assumptions!$A$5:$D$104,4,FALSE),""))</f>
        <v/>
      </c>
      <c r="S97" s="13">
        <f>IF($A97="","",IF(OR($Q97="",$R97=""),"",IFERROR($Q97*$R97,"")))</f>
        <v/>
      </c>
      <c r="T97" s="13">
        <f>IF($A97="","",IF($Q97="","",IFERROR($Q97+IF($S97="",0,$S97),"")))</f>
        <v/>
      </c>
      <c r="U97" s="18" t="n"/>
      <c r="V97" s="24">
        <f>IF($A97="","",IF($F97="","Enter status",IF($E97="","Enter service",IF(AND($F97="Sent",$U97=""),"Enter valid-through date",IF(AND($F97="Sent",$U97&lt;&gt;"",$U97&lt;TODAY()),"Review expired date",IF($T97="","Check pricing inputs",""))))))</f>
        <v/>
      </c>
    </row>
    <row r="98">
      <c r="A98" s="17" t="n"/>
      <c r="B98" s="18" t="n"/>
      <c r="C98" s="17" t="n"/>
      <c r="D98" s="17" t="n"/>
      <c r="E98" s="17" t="n"/>
      <c r="F98" s="17" t="n"/>
      <c r="G98" s="19" t="n"/>
      <c r="H98" s="25">
        <f>IF(OR($A98="",$E98=""),"",IFERROR(VLOOKUP($E98,Assumptions!$A$5:$D$104,2,FALSE),""))</f>
        <v/>
      </c>
      <c r="I98" s="21" t="n"/>
      <c r="J98" s="21" t="n"/>
      <c r="K98" s="19" t="n"/>
      <c r="L98" s="16">
        <f>IF(OR($A98="",$E98=""),"",IFERROR(VLOOKUP($E98,Assumptions!$A$5:$D$104,3,FALSE),""))</f>
        <v/>
      </c>
      <c r="M98" s="16">
        <f>IF($A98="","",IF(OR($K98="",$L98=""),"",IFERROR($K98*$L98,"")))</f>
        <v/>
      </c>
      <c r="N98" s="22" t="n"/>
      <c r="O98" s="22" t="n"/>
      <c r="P98" s="22" t="n"/>
      <c r="Q98" s="16">
        <f>IF($A98="","",IF(COUNT($M98:$P98)=0,"",SUM($M98:$P98)))</f>
        <v/>
      </c>
      <c r="R98" s="26">
        <f>IF(OR($A98="",$E98=""),"",IFERROR(VLOOKUP($E98,Assumptions!$A$5:$D$104,4,FALSE),""))</f>
        <v/>
      </c>
      <c r="S98" s="16">
        <f>IF($A98="","",IF(OR($Q98="",$R98=""),"",IFERROR($Q98*$R98,"")))</f>
        <v/>
      </c>
      <c r="T98" s="16">
        <f>IF($A98="","",IF($Q98="","",IFERROR($Q98+IF($S98="",0,$S98),"")))</f>
        <v/>
      </c>
      <c r="U98" s="18" t="n"/>
      <c r="V98" s="27">
        <f>IF($A98="","",IF($F98="","Enter status",IF($E98="","Enter service",IF(AND($F98="Sent",$U98=""),"Enter valid-through date",IF(AND($F98="Sent",$U98&lt;&gt;"",$U98&lt;TODAY()),"Review expired date",IF($T98="","Check pricing inputs",""))))))</f>
        <v/>
      </c>
    </row>
    <row r="99">
      <c r="A99" s="17" t="n"/>
      <c r="B99" s="18" t="n"/>
      <c r="C99" s="17" t="n"/>
      <c r="D99" s="17" t="n"/>
      <c r="E99" s="17" t="n"/>
      <c r="F99" s="17" t="n"/>
      <c r="G99" s="19" t="n"/>
      <c r="H99" s="20">
        <f>IF(OR($A99="",$E99=""),"",IFERROR(VLOOKUP($E99,Assumptions!$A$5:$D$104,2,FALSE),""))</f>
        <v/>
      </c>
      <c r="I99" s="21" t="n"/>
      <c r="J99" s="21" t="n"/>
      <c r="K99" s="19" t="n"/>
      <c r="L99" s="13">
        <f>IF(OR($A99="",$E99=""),"",IFERROR(VLOOKUP($E99,Assumptions!$A$5:$D$104,3,FALSE),""))</f>
        <v/>
      </c>
      <c r="M99" s="13">
        <f>IF($A99="","",IF(OR($K99="",$L99=""),"",IFERROR($K99*$L99,"")))</f>
        <v/>
      </c>
      <c r="N99" s="22" t="n"/>
      <c r="O99" s="22" t="n"/>
      <c r="P99" s="22" t="n"/>
      <c r="Q99" s="13">
        <f>IF($A99="","",IF(COUNT($M99:$P99)=0,"",SUM($M99:$P99)))</f>
        <v/>
      </c>
      <c r="R99" s="23">
        <f>IF(OR($A99="",$E99=""),"",IFERROR(VLOOKUP($E99,Assumptions!$A$5:$D$104,4,FALSE),""))</f>
        <v/>
      </c>
      <c r="S99" s="13">
        <f>IF($A99="","",IF(OR($Q99="",$R99=""),"",IFERROR($Q99*$R99,"")))</f>
        <v/>
      </c>
      <c r="T99" s="13">
        <f>IF($A99="","",IF($Q99="","",IFERROR($Q99+IF($S99="",0,$S99),"")))</f>
        <v/>
      </c>
      <c r="U99" s="18" t="n"/>
      <c r="V99" s="24">
        <f>IF($A99="","",IF($F99="","Enter status",IF($E99="","Enter service",IF(AND($F99="Sent",$U99=""),"Enter valid-through date",IF(AND($F99="Sent",$U99&lt;&gt;"",$U99&lt;TODAY()),"Review expired date",IF($T99="","Check pricing inputs",""))))))</f>
        <v/>
      </c>
    </row>
    <row r="100">
      <c r="A100" s="17" t="n"/>
      <c r="B100" s="18" t="n"/>
      <c r="C100" s="17" t="n"/>
      <c r="D100" s="17" t="n"/>
      <c r="E100" s="17" t="n"/>
      <c r="F100" s="17" t="n"/>
      <c r="G100" s="19" t="n"/>
      <c r="H100" s="25">
        <f>IF(OR($A100="",$E100=""),"",IFERROR(VLOOKUP($E100,Assumptions!$A$5:$D$104,2,FALSE),""))</f>
        <v/>
      </c>
      <c r="I100" s="21" t="n"/>
      <c r="J100" s="21" t="n"/>
      <c r="K100" s="19" t="n"/>
      <c r="L100" s="16">
        <f>IF(OR($A100="",$E100=""),"",IFERROR(VLOOKUP($E100,Assumptions!$A$5:$D$104,3,FALSE),""))</f>
        <v/>
      </c>
      <c r="M100" s="16">
        <f>IF($A100="","",IF(OR($K100="",$L100=""),"",IFERROR($K100*$L100,"")))</f>
        <v/>
      </c>
      <c r="N100" s="22" t="n"/>
      <c r="O100" s="22" t="n"/>
      <c r="P100" s="22" t="n"/>
      <c r="Q100" s="16">
        <f>IF($A100="","",IF(COUNT($M100:$P100)=0,"",SUM($M100:$P100)))</f>
        <v/>
      </c>
      <c r="R100" s="26">
        <f>IF(OR($A100="",$E100=""),"",IFERROR(VLOOKUP($E100,Assumptions!$A$5:$D$104,4,FALSE),""))</f>
        <v/>
      </c>
      <c r="S100" s="16">
        <f>IF($A100="","",IF(OR($Q100="",$R100=""),"",IFERROR($Q100*$R100,"")))</f>
        <v/>
      </c>
      <c r="T100" s="16">
        <f>IF($A100="","",IF($Q100="","",IFERROR($Q100+IF($S100="",0,$S100),"")))</f>
        <v/>
      </c>
      <c r="U100" s="18" t="n"/>
      <c r="V100" s="27">
        <f>IF($A100="","",IF($F100="","Enter status",IF($E100="","Enter service",IF(AND($F100="Sent",$U100=""),"Enter valid-through date",IF(AND($F100="Sent",$U100&lt;&gt;"",$U100&lt;TODAY()),"Review expired date",IF($T100="","Check pricing inputs",""))))))</f>
        <v/>
      </c>
    </row>
    <row r="101">
      <c r="A101" s="17" t="n"/>
      <c r="B101" s="18" t="n"/>
      <c r="C101" s="17" t="n"/>
      <c r="D101" s="17" t="n"/>
      <c r="E101" s="17" t="n"/>
      <c r="F101" s="17" t="n"/>
      <c r="G101" s="19" t="n"/>
      <c r="H101" s="20">
        <f>IF(OR($A101="",$E101=""),"",IFERROR(VLOOKUP($E101,Assumptions!$A$5:$D$104,2,FALSE),""))</f>
        <v/>
      </c>
      <c r="I101" s="21" t="n"/>
      <c r="J101" s="21" t="n"/>
      <c r="K101" s="19" t="n"/>
      <c r="L101" s="13">
        <f>IF(OR($A101="",$E101=""),"",IFERROR(VLOOKUP($E101,Assumptions!$A$5:$D$104,3,FALSE),""))</f>
        <v/>
      </c>
      <c r="M101" s="13">
        <f>IF($A101="","",IF(OR($K101="",$L101=""),"",IFERROR($K101*$L101,"")))</f>
        <v/>
      </c>
      <c r="N101" s="22" t="n"/>
      <c r="O101" s="22" t="n"/>
      <c r="P101" s="22" t="n"/>
      <c r="Q101" s="13">
        <f>IF($A101="","",IF(COUNT($M101:$P101)=0,"",SUM($M101:$P101)))</f>
        <v/>
      </c>
      <c r="R101" s="23">
        <f>IF(OR($A101="",$E101=""),"",IFERROR(VLOOKUP($E101,Assumptions!$A$5:$D$104,4,FALSE),""))</f>
        <v/>
      </c>
      <c r="S101" s="13">
        <f>IF($A101="","",IF(OR($Q101="",$R101=""),"",IFERROR($Q101*$R101,"")))</f>
        <v/>
      </c>
      <c r="T101" s="13">
        <f>IF($A101="","",IF($Q101="","",IFERROR($Q101+IF($S101="",0,$S101),"")))</f>
        <v/>
      </c>
      <c r="U101" s="18" t="n"/>
      <c r="V101" s="24">
        <f>IF($A101="","",IF($F101="","Enter status",IF($E101="","Enter service",IF(AND($F101="Sent",$U101=""),"Enter valid-through date",IF(AND($F101="Sent",$U101&lt;&gt;"",$U101&lt;TODAY()),"Review expired date",IF($T101="","Check pricing inputs",""))))))</f>
        <v/>
      </c>
    </row>
    <row r="102">
      <c r="A102" s="17" t="n"/>
      <c r="B102" s="18" t="n"/>
      <c r="C102" s="17" t="n"/>
      <c r="D102" s="17" t="n"/>
      <c r="E102" s="17" t="n"/>
      <c r="F102" s="17" t="n"/>
      <c r="G102" s="19" t="n"/>
      <c r="H102" s="25">
        <f>IF(OR($A102="",$E102=""),"",IFERROR(VLOOKUP($E102,Assumptions!$A$5:$D$104,2,FALSE),""))</f>
        <v/>
      </c>
      <c r="I102" s="21" t="n"/>
      <c r="J102" s="21" t="n"/>
      <c r="K102" s="19" t="n"/>
      <c r="L102" s="16">
        <f>IF(OR($A102="",$E102=""),"",IFERROR(VLOOKUP($E102,Assumptions!$A$5:$D$104,3,FALSE),""))</f>
        <v/>
      </c>
      <c r="M102" s="16">
        <f>IF($A102="","",IF(OR($K102="",$L102=""),"",IFERROR($K102*$L102,"")))</f>
        <v/>
      </c>
      <c r="N102" s="22" t="n"/>
      <c r="O102" s="22" t="n"/>
      <c r="P102" s="22" t="n"/>
      <c r="Q102" s="16">
        <f>IF($A102="","",IF(COUNT($M102:$P102)=0,"",SUM($M102:$P102)))</f>
        <v/>
      </c>
      <c r="R102" s="26">
        <f>IF(OR($A102="",$E102=""),"",IFERROR(VLOOKUP($E102,Assumptions!$A$5:$D$104,4,FALSE),""))</f>
        <v/>
      </c>
      <c r="S102" s="16">
        <f>IF($A102="","",IF(OR($Q102="",$R102=""),"",IFERROR($Q102*$R102,"")))</f>
        <v/>
      </c>
      <c r="T102" s="16">
        <f>IF($A102="","",IF($Q102="","",IFERROR($Q102+IF($S102="",0,$S102),"")))</f>
        <v/>
      </c>
      <c r="U102" s="18" t="n"/>
      <c r="V102" s="27">
        <f>IF($A102="","",IF($F102="","Enter status",IF($E102="","Enter service",IF(AND($F102="Sent",$U102=""),"Enter valid-through date",IF(AND($F102="Sent",$U102&lt;&gt;"",$U102&lt;TODAY()),"Review expired date",IF($T102="","Check pricing inputs",""))))))</f>
        <v/>
      </c>
    </row>
    <row r="103">
      <c r="A103" s="17" t="n"/>
      <c r="B103" s="18" t="n"/>
      <c r="C103" s="17" t="n"/>
      <c r="D103" s="17" t="n"/>
      <c r="E103" s="17" t="n"/>
      <c r="F103" s="17" t="n"/>
      <c r="G103" s="19" t="n"/>
      <c r="H103" s="20">
        <f>IF(OR($A103="",$E103=""),"",IFERROR(VLOOKUP($E103,Assumptions!$A$5:$D$104,2,FALSE),""))</f>
        <v/>
      </c>
      <c r="I103" s="21" t="n"/>
      <c r="J103" s="21" t="n"/>
      <c r="K103" s="19" t="n"/>
      <c r="L103" s="13">
        <f>IF(OR($A103="",$E103=""),"",IFERROR(VLOOKUP($E103,Assumptions!$A$5:$D$104,3,FALSE),""))</f>
        <v/>
      </c>
      <c r="M103" s="13">
        <f>IF($A103="","",IF(OR($K103="",$L103=""),"",IFERROR($K103*$L103,"")))</f>
        <v/>
      </c>
      <c r="N103" s="22" t="n"/>
      <c r="O103" s="22" t="n"/>
      <c r="P103" s="22" t="n"/>
      <c r="Q103" s="13">
        <f>IF($A103="","",IF(COUNT($M103:$P103)=0,"",SUM($M103:$P103)))</f>
        <v/>
      </c>
      <c r="R103" s="23">
        <f>IF(OR($A103="",$E103=""),"",IFERROR(VLOOKUP($E103,Assumptions!$A$5:$D$104,4,FALSE),""))</f>
        <v/>
      </c>
      <c r="S103" s="13">
        <f>IF($A103="","",IF(OR($Q103="",$R103=""),"",IFERROR($Q103*$R103,"")))</f>
        <v/>
      </c>
      <c r="T103" s="13">
        <f>IF($A103="","",IF($Q103="","",IFERROR($Q103+IF($S103="",0,$S103),"")))</f>
        <v/>
      </c>
      <c r="U103" s="18" t="n"/>
      <c r="V103" s="24">
        <f>IF($A103="","",IF($F103="","Enter status",IF($E103="","Enter service",IF(AND($F103="Sent",$U103=""),"Enter valid-through date",IF(AND($F103="Sent",$U103&lt;&gt;"",$U103&lt;TODAY()),"Review expired date",IF($T103="","Check pricing inputs",""))))))</f>
        <v/>
      </c>
    </row>
    <row r="104">
      <c r="A104" s="17" t="n"/>
      <c r="B104" s="18" t="n"/>
      <c r="C104" s="17" t="n"/>
      <c r="D104" s="17" t="n"/>
      <c r="E104" s="17" t="n"/>
      <c r="F104" s="17" t="n"/>
      <c r="G104" s="19" t="n"/>
      <c r="H104" s="25">
        <f>IF(OR($A104="",$E104=""),"",IFERROR(VLOOKUP($E104,Assumptions!$A$5:$D$104,2,FALSE),""))</f>
        <v/>
      </c>
      <c r="I104" s="21" t="n"/>
      <c r="J104" s="21" t="n"/>
      <c r="K104" s="19" t="n"/>
      <c r="L104" s="16">
        <f>IF(OR($A104="",$E104=""),"",IFERROR(VLOOKUP($E104,Assumptions!$A$5:$D$104,3,FALSE),""))</f>
        <v/>
      </c>
      <c r="M104" s="16">
        <f>IF($A104="","",IF(OR($K104="",$L104=""),"",IFERROR($K104*$L104,"")))</f>
        <v/>
      </c>
      <c r="N104" s="22" t="n"/>
      <c r="O104" s="22" t="n"/>
      <c r="P104" s="22" t="n"/>
      <c r="Q104" s="16">
        <f>IF($A104="","",IF(COUNT($M104:$P104)=0,"",SUM($M104:$P104)))</f>
        <v/>
      </c>
      <c r="R104" s="26">
        <f>IF(OR($A104="",$E104=""),"",IFERROR(VLOOKUP($E104,Assumptions!$A$5:$D$104,4,FALSE),""))</f>
        <v/>
      </c>
      <c r="S104" s="16">
        <f>IF($A104="","",IF(OR($Q104="",$R104=""),"",IFERROR($Q104*$R104,"")))</f>
        <v/>
      </c>
      <c r="T104" s="16">
        <f>IF($A104="","",IF($Q104="","",IFERROR($Q104+IF($S104="",0,$S104),"")))</f>
        <v/>
      </c>
      <c r="U104" s="18" t="n"/>
      <c r="V104" s="27">
        <f>IF($A104="","",IF($F104="","Enter status",IF($E104="","Enter service",IF(AND($F104="Sent",$U104=""),"Enter valid-through date",IF(AND($F104="Sent",$U104&lt;&gt;"",$U104&lt;TODAY()),"Review expired date",IF($T104="","Check pricing inputs",""))))))</f>
        <v/>
      </c>
    </row>
  </sheetData>
  <autoFilter ref="A4:V104"/>
  <mergeCells count="1">
    <mergeCell ref="A1:V1"/>
  </mergeCells>
  <conditionalFormatting sqref="A5:A104">
    <cfRule type="expression" priority="1" dxfId="0">
      <formula>AND($A5&lt;&gt;"",COUNTIF($A$5:$A$104,$A5)&gt;1)</formula>
    </cfRule>
  </conditionalFormatting>
  <conditionalFormatting sqref="T5:T104">
    <cfRule type="expression" priority="2" dxfId="1">
      <formula>AND($A5&lt;&gt;"",$F5="Accepted",$T5&lt;&gt;"")</formula>
    </cfRule>
  </conditionalFormatting>
  <conditionalFormatting sqref="V5:V104">
    <cfRule type="expression" priority="3" dxfId="0">
      <formula>$V5&lt;&gt;""</formula>
    </cfRule>
  </conditionalFormatting>
  <dataValidations count="8">
    <dataValidation sqref="E5:E104" showDropDown="0" showInputMessage="1" showErrorMessage="1" allowBlank="0" errorTitle="Service not listed" error="Select a listed service or add it on the Assumptions sheet." promptTitle="Select a service" prompt="Choose a service from the editable assumptions list." type="list" errorStyle="stop">
      <formula1>INDIRECT("'Assumptions'!$A$5:$A$104")</formula1>
    </dataValidation>
    <dataValidation sqref="F5:F104" showDropDown="0" showInputMessage="1" showErrorMessage="1" allowBlank="0" errorTitle="Status not listed" error="Select a status from the list." promptTitle="Select a status" prompt="Choose the current estimate status." type="list" errorStyle="stop">
      <formula1>INDIRECT("'Assumptions'!$H$5:$H$9")</formula1>
    </dataValidation>
    <dataValidation sqref="I5:I104" showDropDown="0" showInputMessage="1" showErrorMessage="1" allowBlank="0" errorTitle="Crew not listed" error="Select a crew from the editable choices." promptTitle="Select a crew" prompt="Choose a fictional crew assignment or Unassigned." type="list" errorStyle="stop">
      <formula1>INDIRECT("'Assumptions'!$F$5:$F$8")</formula1>
    </dataValidation>
    <dataValidation sqref="J5:J104" showDropDown="0" showInputMessage="1" showErrorMessage="1" allowBlank="0" errorTitle="Equipment not listed" error="Select equipment from the editable choices." promptTitle="Select equipment" prompt="Choose an equipment assignment or None assigned." type="list" errorStyle="stop">
      <formula1>INDIRECT("'Assumptions'!$G$5:$G$12")</formula1>
    </dataValidation>
    <dataValidation sqref="G5:G104" showDropDown="0" showInputMessage="1" showErrorMessage="1" allowBlank="0" errorTitle="Invalid quantity" error="Quantity cannot be negative." promptTitle="Enter quantity" prompt="Enter zero or a positive scope quantity." type="decimal" errorStyle="stop" operator="greaterThanOrEqual">
      <formula1>0</formula1>
    </dataValidation>
    <dataValidation sqref="K5:K104" showDropDown="0" showInputMessage="1" showErrorMessage="1" allowBlank="0" errorTitle="Invalid labor hours" error="Labor hours cannot be negative." promptTitle="Enter labor hours" prompt="Enter zero or a positive number of hours." type="decimal" errorStyle="stop" operator="greaterThanOrEqual">
      <formula1>0</formula1>
    </dataValidation>
    <dataValidation sqref="N5:P104" showDropDown="0" showInputMessage="1" showErrorMessage="1" allowBlank="0" errorTitle="Invalid cost" error="Costs cannot be negative." promptTitle="Enter a cost" prompt="Enter zero or a positive total cost." type="decimal" errorStyle="stop" operator="greaterThanOrEqual">
      <formula1>0</formula1>
    </dataValidation>
    <dataValidation sqref="U5:U104" showDropDown="0" showInputMessage="1" showErrorMessage="1" allowBlank="0" errorTitle="Check the date" error="Enter a valid-through date on or after the estimate date." promptTitle="Enter valid-through date" prompt="The valid-through date should be on or after the estimate date." type="custom" errorStyle="stop">
      <formula1>OR(U5="",B5="",U5&gt;=B5)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D7A928"/>
    <outlinePr summaryBelow="1" summaryRight="1"/>
    <pageSetUpPr fitToPage="1"/>
  </sheetPr>
  <dimension ref="A1:J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8" customWidth="1" min="3" max="3"/>
    <col width="16" customWidth="1" min="4" max="4"/>
    <col width="3" customWidth="1" min="5" max="5"/>
    <col width="21" customWidth="1" min="6" max="6"/>
    <col width="29" customWidth="1" min="7" max="7"/>
    <col width="17" customWidth="1" min="8" max="8"/>
    <col width="3" customWidth="1" min="9" max="9"/>
    <col width="17" customWidth="1" min="10" max="10"/>
  </cols>
  <sheetData>
    <row r="1" ht="28" customHeight="1">
      <c r="A1" s="1" t="inlineStr">
        <is>
          <t>Estimate Assumptions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 ht="21" customHeight="1">
      <c r="A2" s="4" t="inlineStr">
        <is>
          <t>Edit service defaults and stable choices before using the template. Rates and markups are planning inputs.</t>
        </is>
      </c>
    </row>
    <row r="3"/>
    <row r="4" ht="30" customHeight="1">
      <c r="A4" s="11" t="inlineStr">
        <is>
          <t>Service</t>
        </is>
      </c>
      <c r="B4" s="11" t="inlineStr">
        <is>
          <t>Scope Unit</t>
        </is>
      </c>
      <c r="C4" s="11" t="inlineStr">
        <is>
          <t>Labor Rate / Hour</t>
        </is>
      </c>
      <c r="D4" s="11" t="inlineStr">
        <is>
          <t>Default Markup</t>
        </is>
      </c>
      <c r="F4" s="28" t="inlineStr">
        <is>
          <t>Crew Choices</t>
        </is>
      </c>
      <c r="G4" s="28" t="inlineStr">
        <is>
          <t>Equipment Choices</t>
        </is>
      </c>
      <c r="H4" s="28" t="inlineStr">
        <is>
          <t>Status Choices</t>
        </is>
      </c>
      <c r="J4" s="28" t="inlineStr">
        <is>
          <t>Unit Choices</t>
        </is>
      </c>
    </row>
    <row r="5">
      <c r="A5" s="17" t="inlineStr">
        <is>
          <t>Mowing visit</t>
        </is>
      </c>
      <c r="B5" s="17" t="inlineStr">
        <is>
          <t>acres</t>
        </is>
      </c>
      <c r="C5" s="22" t="n">
        <v>34</v>
      </c>
      <c r="D5" s="29" t="n">
        <v>0.28</v>
      </c>
      <c r="F5" s="17" t="inlineStr">
        <is>
          <t>Fictional Crew A</t>
        </is>
      </c>
      <c r="G5" s="17" t="inlineStr">
        <is>
          <t>Fictional Zero-Turn 01</t>
        </is>
      </c>
      <c r="H5" s="17" t="inlineStr">
        <is>
          <t>Draft</t>
        </is>
      </c>
      <c r="J5" s="17" t="inlineStr">
        <is>
          <t>acres</t>
        </is>
      </c>
    </row>
    <row r="6">
      <c r="A6" s="17" t="inlineStr">
        <is>
          <t>Bed edging</t>
        </is>
      </c>
      <c r="B6" s="17" t="inlineStr">
        <is>
          <t>linear feet</t>
        </is>
      </c>
      <c r="C6" s="22" t="n">
        <v>36</v>
      </c>
      <c r="D6" s="29" t="n">
        <v>0.32</v>
      </c>
      <c r="F6" s="17" t="inlineStr">
        <is>
          <t>Fictional Crew B</t>
        </is>
      </c>
      <c r="G6" s="17" t="inlineStr">
        <is>
          <t>Fictional Edger 01</t>
        </is>
      </c>
      <c r="H6" s="17" t="inlineStr">
        <is>
          <t>Sent</t>
        </is>
      </c>
      <c r="J6" s="17" t="inlineStr">
        <is>
          <t>square feet</t>
        </is>
      </c>
    </row>
    <row r="7">
      <c r="A7" s="17" t="inlineStr">
        <is>
          <t>Mulch installation</t>
        </is>
      </c>
      <c r="B7" s="17" t="inlineStr">
        <is>
          <t>cubic yards</t>
        </is>
      </c>
      <c r="C7" s="22" t="n">
        <v>38</v>
      </c>
      <c r="D7" s="29" t="n">
        <v>0.35</v>
      </c>
      <c r="F7" s="17" t="inlineStr">
        <is>
          <t>Fictional Crew C</t>
        </is>
      </c>
      <c r="G7" s="17" t="inlineStr">
        <is>
          <t>Fictional Trailer 01</t>
        </is>
      </c>
      <c r="H7" s="17" t="inlineStr">
        <is>
          <t>Accepted</t>
        </is>
      </c>
      <c r="J7" s="17" t="inlineStr">
        <is>
          <t>linear feet</t>
        </is>
      </c>
    </row>
    <row r="8">
      <c r="A8" s="17" t="inlineStr">
        <is>
          <t>Shrub trimming</t>
        </is>
      </c>
      <c r="B8" s="17" t="inlineStr">
        <is>
          <t>each</t>
        </is>
      </c>
      <c r="C8" s="22" t="n">
        <v>36</v>
      </c>
      <c r="D8" s="29" t="n">
        <v>0.3</v>
      </c>
      <c r="F8" s="17" t="inlineStr">
        <is>
          <t>Unassigned</t>
        </is>
      </c>
      <c r="G8" s="17" t="inlineStr">
        <is>
          <t>Fictional Hedge Trimmer 01</t>
        </is>
      </c>
      <c r="H8" s="17" t="inlineStr">
        <is>
          <t>Declined</t>
        </is>
      </c>
      <c r="J8" s="17" t="inlineStr">
        <is>
          <t>cubic yards</t>
        </is>
      </c>
    </row>
    <row r="9">
      <c r="A9" s="17" t="inlineStr">
        <is>
          <t>Leaf cleanup</t>
        </is>
      </c>
      <c r="B9" s="17" t="inlineStr">
        <is>
          <t>acres</t>
        </is>
      </c>
      <c r="C9" s="22" t="n">
        <v>34</v>
      </c>
      <c r="D9" s="29" t="n">
        <v>0.3</v>
      </c>
      <c r="F9" s="17" t="n"/>
      <c r="G9" s="17" t="inlineStr">
        <is>
          <t>Fictional Blower 01</t>
        </is>
      </c>
      <c r="H9" s="17" t="inlineStr">
        <is>
          <t>Expired</t>
        </is>
      </c>
      <c r="J9" s="17" t="inlineStr">
        <is>
          <t>each</t>
        </is>
      </c>
    </row>
    <row r="10">
      <c r="A10" s="17" t="inlineStr">
        <is>
          <t>Core aeration</t>
        </is>
      </c>
      <c r="B10" s="17" t="inlineStr">
        <is>
          <t>acres</t>
        </is>
      </c>
      <c r="C10" s="22" t="n">
        <v>40</v>
      </c>
      <c r="D10" s="29" t="n">
        <v>0.32</v>
      </c>
      <c r="F10" s="17" t="n"/>
      <c r="G10" s="17" t="inlineStr">
        <is>
          <t>Fictional Aerator 01</t>
        </is>
      </c>
      <c r="H10" s="17" t="n"/>
      <c r="J10" s="17" t="inlineStr">
        <is>
          <t>hours</t>
        </is>
      </c>
    </row>
    <row r="11">
      <c r="A11" s="17" t="inlineStr">
        <is>
          <t>Sod installation</t>
        </is>
      </c>
      <c r="B11" s="17" t="inlineStr">
        <is>
          <t>square feet</t>
        </is>
      </c>
      <c r="C11" s="22" t="n">
        <v>42</v>
      </c>
      <c r="D11" s="29" t="n">
        <v>0.38</v>
      </c>
      <c r="F11" s="17" t="n"/>
      <c r="G11" s="17" t="inlineStr">
        <is>
          <t>Fictional Sod Cutter 01</t>
        </is>
      </c>
      <c r="H11" s="17" t="n"/>
      <c r="J11" s="17" t="inlineStr">
        <is>
          <t>miles</t>
        </is>
      </c>
    </row>
    <row r="12">
      <c r="A12" s="17" t="inlineStr">
        <is>
          <t>Seasonal cleanup</t>
        </is>
      </c>
      <c r="B12" s="17" t="inlineStr">
        <is>
          <t>acres</t>
        </is>
      </c>
      <c r="C12" s="22" t="n">
        <v>36</v>
      </c>
      <c r="D12" s="29" t="n">
        <v>0.33</v>
      </c>
      <c r="F12" s="17" t="n"/>
      <c r="G12" s="17" t="inlineStr">
        <is>
          <t>None assigned</t>
        </is>
      </c>
      <c r="H12" s="17" t="n"/>
      <c r="J12" s="17" t="inlineStr">
        <is>
          <t>gallons</t>
        </is>
      </c>
    </row>
    <row r="13">
      <c r="A13" s="17" t="n"/>
      <c r="B13" s="17" t="n"/>
      <c r="C13" s="22" t="n"/>
      <c r="D13" s="29" t="n"/>
    </row>
    <row r="14">
      <c r="A14" s="17" t="n"/>
      <c r="B14" s="17" t="n"/>
      <c r="C14" s="22" t="n"/>
      <c r="D14" s="29" t="n"/>
    </row>
    <row r="15">
      <c r="A15" s="17" t="n"/>
      <c r="B15" s="17" t="n"/>
      <c r="C15" s="22" t="n"/>
      <c r="D15" s="29" t="n"/>
    </row>
    <row r="16">
      <c r="A16" s="17" t="n"/>
      <c r="B16" s="17" t="n"/>
      <c r="C16" s="22" t="n"/>
      <c r="D16" s="29" t="n"/>
    </row>
    <row r="17">
      <c r="A17" s="17" t="n"/>
      <c r="B17" s="17" t="n"/>
      <c r="C17" s="22" t="n"/>
      <c r="D17" s="29" t="n"/>
    </row>
    <row r="18">
      <c r="A18" s="17" t="n"/>
      <c r="B18" s="17" t="n"/>
      <c r="C18" s="22" t="n"/>
      <c r="D18" s="29" t="n"/>
    </row>
    <row r="19">
      <c r="A19" s="17" t="n"/>
      <c r="B19" s="17" t="n"/>
      <c r="C19" s="22" t="n"/>
      <c r="D19" s="29" t="n"/>
    </row>
    <row r="20">
      <c r="A20" s="17" t="n"/>
      <c r="B20" s="17" t="n"/>
      <c r="C20" s="22" t="n"/>
      <c r="D20" s="29" t="n"/>
    </row>
    <row r="21">
      <c r="A21" s="17" t="n"/>
      <c r="B21" s="17" t="n"/>
      <c r="C21" s="22" t="n"/>
      <c r="D21" s="29" t="n"/>
    </row>
    <row r="22">
      <c r="A22" s="17" t="n"/>
      <c r="B22" s="17" t="n"/>
      <c r="C22" s="22" t="n"/>
      <c r="D22" s="29" t="n"/>
    </row>
    <row r="23">
      <c r="A23" s="17" t="n"/>
      <c r="B23" s="17" t="n"/>
      <c r="C23" s="22" t="n"/>
      <c r="D23" s="29" t="n"/>
    </row>
    <row r="24">
      <c r="A24" s="17" t="n"/>
      <c r="B24" s="17" t="n"/>
      <c r="C24" s="22" t="n"/>
      <c r="D24" s="29" t="n"/>
    </row>
    <row r="25">
      <c r="A25" s="17" t="n"/>
      <c r="B25" s="17" t="n"/>
      <c r="C25" s="22" t="n"/>
      <c r="D25" s="29" t="n"/>
    </row>
    <row r="26">
      <c r="A26" s="17" t="n"/>
      <c r="B26" s="17" t="n"/>
      <c r="C26" s="22" t="n"/>
      <c r="D26" s="29" t="n"/>
    </row>
    <row r="27">
      <c r="A27" s="17" t="n"/>
      <c r="B27" s="17" t="n"/>
      <c r="C27" s="22" t="n"/>
      <c r="D27" s="29" t="n"/>
    </row>
    <row r="28">
      <c r="A28" s="17" t="n"/>
      <c r="B28" s="17" t="n"/>
      <c r="C28" s="22" t="n"/>
      <c r="D28" s="29" t="n"/>
    </row>
    <row r="29">
      <c r="A29" s="17" t="n"/>
      <c r="B29" s="17" t="n"/>
      <c r="C29" s="22" t="n"/>
      <c r="D29" s="29" t="n"/>
    </row>
    <row r="30">
      <c r="A30" s="17" t="n"/>
      <c r="B30" s="17" t="n"/>
      <c r="C30" s="22" t="n"/>
      <c r="D30" s="29" t="n"/>
    </row>
    <row r="31">
      <c r="A31" s="17" t="n"/>
      <c r="B31" s="17" t="n"/>
      <c r="C31" s="22" t="n"/>
      <c r="D31" s="29" t="n"/>
    </row>
    <row r="32">
      <c r="A32" s="17" t="n"/>
      <c r="B32" s="17" t="n"/>
      <c r="C32" s="22" t="n"/>
      <c r="D32" s="29" t="n"/>
    </row>
    <row r="33">
      <c r="A33" s="17" t="n"/>
      <c r="B33" s="17" t="n"/>
      <c r="C33" s="22" t="n"/>
      <c r="D33" s="29" t="n"/>
    </row>
    <row r="34">
      <c r="A34" s="17" t="n"/>
      <c r="B34" s="17" t="n"/>
      <c r="C34" s="22" t="n"/>
      <c r="D34" s="29" t="n"/>
    </row>
    <row r="35">
      <c r="A35" s="17" t="n"/>
      <c r="B35" s="17" t="n"/>
      <c r="C35" s="22" t="n"/>
      <c r="D35" s="29" t="n"/>
    </row>
    <row r="36">
      <c r="A36" s="17" t="n"/>
      <c r="B36" s="17" t="n"/>
      <c r="C36" s="22" t="n"/>
      <c r="D36" s="29" t="n"/>
    </row>
    <row r="37">
      <c r="A37" s="17" t="n"/>
      <c r="B37" s="17" t="n"/>
      <c r="C37" s="22" t="n"/>
      <c r="D37" s="29" t="n"/>
    </row>
    <row r="38">
      <c r="A38" s="17" t="n"/>
      <c r="B38" s="17" t="n"/>
      <c r="C38" s="22" t="n"/>
      <c r="D38" s="29" t="n"/>
    </row>
    <row r="39">
      <c r="A39" s="17" t="n"/>
      <c r="B39" s="17" t="n"/>
      <c r="C39" s="22" t="n"/>
      <c r="D39" s="29" t="n"/>
    </row>
    <row r="40">
      <c r="A40" s="17" t="n"/>
      <c r="B40" s="17" t="n"/>
      <c r="C40" s="22" t="n"/>
      <c r="D40" s="29" t="n"/>
    </row>
    <row r="41">
      <c r="A41" s="17" t="n"/>
      <c r="B41" s="17" t="n"/>
      <c r="C41" s="22" t="n"/>
      <c r="D41" s="29" t="n"/>
    </row>
    <row r="42">
      <c r="A42" s="17" t="n"/>
      <c r="B42" s="17" t="n"/>
      <c r="C42" s="22" t="n"/>
      <c r="D42" s="29" t="n"/>
    </row>
    <row r="43">
      <c r="A43" s="17" t="n"/>
      <c r="B43" s="17" t="n"/>
      <c r="C43" s="22" t="n"/>
      <c r="D43" s="29" t="n"/>
    </row>
    <row r="44">
      <c r="A44" s="17" t="n"/>
      <c r="B44" s="17" t="n"/>
      <c r="C44" s="22" t="n"/>
      <c r="D44" s="29" t="n"/>
    </row>
    <row r="45">
      <c r="A45" s="17" t="n"/>
      <c r="B45" s="17" t="n"/>
      <c r="C45" s="22" t="n"/>
      <c r="D45" s="29" t="n"/>
    </row>
    <row r="46">
      <c r="A46" s="17" t="n"/>
      <c r="B46" s="17" t="n"/>
      <c r="C46" s="22" t="n"/>
      <c r="D46" s="29" t="n"/>
    </row>
    <row r="47">
      <c r="A47" s="17" t="n"/>
      <c r="B47" s="17" t="n"/>
      <c r="C47" s="22" t="n"/>
      <c r="D47" s="29" t="n"/>
    </row>
    <row r="48">
      <c r="A48" s="17" t="n"/>
      <c r="B48" s="17" t="n"/>
      <c r="C48" s="22" t="n"/>
      <c r="D48" s="29" t="n"/>
    </row>
    <row r="49">
      <c r="A49" s="17" t="n"/>
      <c r="B49" s="17" t="n"/>
      <c r="C49" s="22" t="n"/>
      <c r="D49" s="29" t="n"/>
    </row>
    <row r="50">
      <c r="A50" s="17" t="n"/>
      <c r="B50" s="17" t="n"/>
      <c r="C50" s="22" t="n"/>
      <c r="D50" s="29" t="n"/>
    </row>
    <row r="51">
      <c r="A51" s="17" t="n"/>
      <c r="B51" s="17" t="n"/>
      <c r="C51" s="22" t="n"/>
      <c r="D51" s="29" t="n"/>
    </row>
    <row r="52">
      <c r="A52" s="17" t="n"/>
      <c r="B52" s="17" t="n"/>
      <c r="C52" s="22" t="n"/>
      <c r="D52" s="29" t="n"/>
    </row>
    <row r="53">
      <c r="A53" s="17" t="n"/>
      <c r="B53" s="17" t="n"/>
      <c r="C53" s="22" t="n"/>
      <c r="D53" s="29" t="n"/>
    </row>
    <row r="54">
      <c r="A54" s="17" t="n"/>
      <c r="B54" s="17" t="n"/>
      <c r="C54" s="22" t="n"/>
      <c r="D54" s="29" t="n"/>
    </row>
    <row r="55">
      <c r="A55" s="17" t="n"/>
      <c r="B55" s="17" t="n"/>
      <c r="C55" s="22" t="n"/>
      <c r="D55" s="29" t="n"/>
    </row>
    <row r="56">
      <c r="A56" s="17" t="n"/>
      <c r="B56" s="17" t="n"/>
      <c r="C56" s="22" t="n"/>
      <c r="D56" s="29" t="n"/>
    </row>
    <row r="57">
      <c r="A57" s="17" t="n"/>
      <c r="B57" s="17" t="n"/>
      <c r="C57" s="22" t="n"/>
      <c r="D57" s="29" t="n"/>
    </row>
    <row r="58">
      <c r="A58" s="17" t="n"/>
      <c r="B58" s="17" t="n"/>
      <c r="C58" s="22" t="n"/>
      <c r="D58" s="29" t="n"/>
    </row>
    <row r="59">
      <c r="A59" s="17" t="n"/>
      <c r="B59" s="17" t="n"/>
      <c r="C59" s="22" t="n"/>
      <c r="D59" s="29" t="n"/>
    </row>
    <row r="60">
      <c r="A60" s="17" t="n"/>
      <c r="B60" s="17" t="n"/>
      <c r="C60" s="22" t="n"/>
      <c r="D60" s="29" t="n"/>
    </row>
    <row r="61">
      <c r="A61" s="17" t="n"/>
      <c r="B61" s="17" t="n"/>
      <c r="C61" s="22" t="n"/>
      <c r="D61" s="29" t="n"/>
    </row>
    <row r="62">
      <c r="A62" s="17" t="n"/>
      <c r="B62" s="17" t="n"/>
      <c r="C62" s="22" t="n"/>
      <c r="D62" s="29" t="n"/>
    </row>
    <row r="63">
      <c r="A63" s="17" t="n"/>
      <c r="B63" s="17" t="n"/>
      <c r="C63" s="22" t="n"/>
      <c r="D63" s="29" t="n"/>
    </row>
    <row r="64">
      <c r="A64" s="17" t="n"/>
      <c r="B64" s="17" t="n"/>
      <c r="C64" s="22" t="n"/>
      <c r="D64" s="29" t="n"/>
    </row>
    <row r="65">
      <c r="A65" s="17" t="n"/>
      <c r="B65" s="17" t="n"/>
      <c r="C65" s="22" t="n"/>
      <c r="D65" s="29" t="n"/>
    </row>
    <row r="66">
      <c r="A66" s="17" t="n"/>
      <c r="B66" s="17" t="n"/>
      <c r="C66" s="22" t="n"/>
      <c r="D66" s="29" t="n"/>
    </row>
    <row r="67">
      <c r="A67" s="17" t="n"/>
      <c r="B67" s="17" t="n"/>
      <c r="C67" s="22" t="n"/>
      <c r="D67" s="29" t="n"/>
    </row>
    <row r="68">
      <c r="A68" s="17" t="n"/>
      <c r="B68" s="17" t="n"/>
      <c r="C68" s="22" t="n"/>
      <c r="D68" s="29" t="n"/>
    </row>
    <row r="69">
      <c r="A69" s="17" t="n"/>
      <c r="B69" s="17" t="n"/>
      <c r="C69" s="22" t="n"/>
      <c r="D69" s="29" t="n"/>
    </row>
    <row r="70">
      <c r="A70" s="17" t="n"/>
      <c r="B70" s="17" t="n"/>
      <c r="C70" s="22" t="n"/>
      <c r="D70" s="29" t="n"/>
    </row>
    <row r="71">
      <c r="A71" s="17" t="n"/>
      <c r="B71" s="17" t="n"/>
      <c r="C71" s="22" t="n"/>
      <c r="D71" s="29" t="n"/>
    </row>
    <row r="72">
      <c r="A72" s="17" t="n"/>
      <c r="B72" s="17" t="n"/>
      <c r="C72" s="22" t="n"/>
      <c r="D72" s="29" t="n"/>
    </row>
    <row r="73">
      <c r="A73" s="17" t="n"/>
      <c r="B73" s="17" t="n"/>
      <c r="C73" s="22" t="n"/>
      <c r="D73" s="29" t="n"/>
    </row>
    <row r="74">
      <c r="A74" s="17" t="n"/>
      <c r="B74" s="17" t="n"/>
      <c r="C74" s="22" t="n"/>
      <c r="D74" s="29" t="n"/>
    </row>
    <row r="75">
      <c r="A75" s="17" t="n"/>
      <c r="B75" s="17" t="n"/>
      <c r="C75" s="22" t="n"/>
      <c r="D75" s="29" t="n"/>
    </row>
    <row r="76">
      <c r="A76" s="17" t="n"/>
      <c r="B76" s="17" t="n"/>
      <c r="C76" s="22" t="n"/>
      <c r="D76" s="29" t="n"/>
    </row>
    <row r="77">
      <c r="A77" s="17" t="n"/>
      <c r="B77" s="17" t="n"/>
      <c r="C77" s="22" t="n"/>
      <c r="D77" s="29" t="n"/>
    </row>
    <row r="78">
      <c r="A78" s="17" t="n"/>
      <c r="B78" s="17" t="n"/>
      <c r="C78" s="22" t="n"/>
      <c r="D78" s="29" t="n"/>
    </row>
    <row r="79">
      <c r="A79" s="17" t="n"/>
      <c r="B79" s="17" t="n"/>
      <c r="C79" s="22" t="n"/>
      <c r="D79" s="29" t="n"/>
    </row>
    <row r="80">
      <c r="A80" s="17" t="n"/>
      <c r="B80" s="17" t="n"/>
      <c r="C80" s="22" t="n"/>
      <c r="D80" s="29" t="n"/>
    </row>
    <row r="81">
      <c r="A81" s="17" t="n"/>
      <c r="B81" s="17" t="n"/>
      <c r="C81" s="22" t="n"/>
      <c r="D81" s="29" t="n"/>
    </row>
    <row r="82">
      <c r="A82" s="17" t="n"/>
      <c r="B82" s="17" t="n"/>
      <c r="C82" s="22" t="n"/>
      <c r="D82" s="29" t="n"/>
    </row>
    <row r="83">
      <c r="A83" s="17" t="n"/>
      <c r="B83" s="17" t="n"/>
      <c r="C83" s="22" t="n"/>
      <c r="D83" s="29" t="n"/>
    </row>
    <row r="84">
      <c r="A84" s="17" t="n"/>
      <c r="B84" s="17" t="n"/>
      <c r="C84" s="22" t="n"/>
      <c r="D84" s="29" t="n"/>
    </row>
    <row r="85">
      <c r="A85" s="17" t="n"/>
      <c r="B85" s="17" t="n"/>
      <c r="C85" s="22" t="n"/>
      <c r="D85" s="29" t="n"/>
    </row>
    <row r="86">
      <c r="A86" s="17" t="n"/>
      <c r="B86" s="17" t="n"/>
      <c r="C86" s="22" t="n"/>
      <c r="D86" s="29" t="n"/>
    </row>
    <row r="87">
      <c r="A87" s="17" t="n"/>
      <c r="B87" s="17" t="n"/>
      <c r="C87" s="22" t="n"/>
      <c r="D87" s="29" t="n"/>
    </row>
    <row r="88">
      <c r="A88" s="17" t="n"/>
      <c r="B88" s="17" t="n"/>
      <c r="C88" s="22" t="n"/>
      <c r="D88" s="29" t="n"/>
    </row>
    <row r="89">
      <c r="A89" s="17" t="n"/>
      <c r="B89" s="17" t="n"/>
      <c r="C89" s="22" t="n"/>
      <c r="D89" s="29" t="n"/>
    </row>
    <row r="90">
      <c r="A90" s="17" t="n"/>
      <c r="B90" s="17" t="n"/>
      <c r="C90" s="22" t="n"/>
      <c r="D90" s="29" t="n"/>
    </row>
    <row r="91">
      <c r="A91" s="17" t="n"/>
      <c r="B91" s="17" t="n"/>
      <c r="C91" s="22" t="n"/>
      <c r="D91" s="29" t="n"/>
    </row>
    <row r="92">
      <c r="A92" s="17" t="n"/>
      <c r="B92" s="17" t="n"/>
      <c r="C92" s="22" t="n"/>
      <c r="D92" s="29" t="n"/>
    </row>
    <row r="93">
      <c r="A93" s="17" t="n"/>
      <c r="B93" s="17" t="n"/>
      <c r="C93" s="22" t="n"/>
      <c r="D93" s="29" t="n"/>
    </row>
    <row r="94">
      <c r="A94" s="17" t="n"/>
      <c r="B94" s="17" t="n"/>
      <c r="C94" s="22" t="n"/>
      <c r="D94" s="29" t="n"/>
    </row>
    <row r="95">
      <c r="A95" s="17" t="n"/>
      <c r="B95" s="17" t="n"/>
      <c r="C95" s="22" t="n"/>
      <c r="D95" s="29" t="n"/>
    </row>
    <row r="96">
      <c r="A96" s="17" t="n"/>
      <c r="B96" s="17" t="n"/>
      <c r="C96" s="22" t="n"/>
      <c r="D96" s="29" t="n"/>
    </row>
    <row r="97">
      <c r="A97" s="17" t="n"/>
      <c r="B97" s="17" t="n"/>
      <c r="C97" s="22" t="n"/>
      <c r="D97" s="29" t="n"/>
    </row>
    <row r="98">
      <c r="A98" s="17" t="n"/>
      <c r="B98" s="17" t="n"/>
      <c r="C98" s="22" t="n"/>
      <c r="D98" s="29" t="n"/>
    </row>
    <row r="99">
      <c r="A99" s="17" t="n"/>
      <c r="B99" s="17" t="n"/>
      <c r="C99" s="22" t="n"/>
      <c r="D99" s="29" t="n"/>
    </row>
    <row r="100">
      <c r="A100" s="17" t="n"/>
      <c r="B100" s="17" t="n"/>
      <c r="C100" s="22" t="n"/>
      <c r="D100" s="29" t="n"/>
    </row>
    <row r="101">
      <c r="A101" s="17" t="n"/>
      <c r="B101" s="17" t="n"/>
      <c r="C101" s="22" t="n"/>
      <c r="D101" s="29" t="n"/>
    </row>
    <row r="102">
      <c r="A102" s="17" t="n"/>
      <c r="B102" s="17" t="n"/>
      <c r="C102" s="22" t="n"/>
      <c r="D102" s="29" t="n"/>
    </row>
    <row r="103">
      <c r="A103" s="17" t="n"/>
      <c r="B103" s="17" t="n"/>
      <c r="C103" s="22" t="n"/>
      <c r="D103" s="29" t="n"/>
    </row>
    <row r="104">
      <c r="A104" s="17" t="n"/>
      <c r="B104" s="17" t="n"/>
      <c r="C104" s="22" t="n"/>
      <c r="D104" s="29" t="n"/>
    </row>
  </sheetData>
  <autoFilter ref="A4:D104"/>
  <mergeCells count="1">
    <mergeCell ref="A1:J1"/>
  </mergeCells>
  <conditionalFormatting sqref="A5:D104">
    <cfRule type="expression" priority="1" dxfId="0">
      <formula>AND($A5&lt;&gt;"",COUNTIF($A$5:$A$104,$A5)&gt;1)</formula>
    </cfRule>
    <cfRule type="expression" priority="2" dxfId="0">
      <formula>AND($A5="",COUNTA($B5:$D5)&gt;0)</formula>
    </cfRule>
  </conditionalFormatting>
  <dataValidations count="3">
    <dataValidation sqref="B5:B104" showDropDown="0" showInputMessage="1" showErrorMessage="1" allowBlank="0" errorTitle="Unit not listed" error="Select a listed unit or update the unit choices." promptTitle="Select a scope unit" prompt="Choose a unit from the editable unit list." type="list" errorStyle="stop">
      <formula1>=$J$5:$J$12</formula1>
    </dataValidation>
    <dataValidation sqref="C5:C104" showDropDown="0" showInputMessage="1" showErrorMessage="1" allowBlank="0" errorTitle="Invalid labor rate" error="Enter zero or a positive number." promptTitle="Enter a labor rate" prompt="Enter a nonnegative hourly planning rate." type="decimal" errorStyle="stop" operator="greaterThanOrEqual">
      <formula1>0</formula1>
    </dataValidation>
    <dataValidation sqref="D5:D104" showDropDown="0" showInputMessage="1" showErrorMessage="1" allowBlank="0" errorTitle="Invalid markup" error="Enter zero or a positive percentage." promptTitle="Enter a markup" prompt="Enter a nonnegative percentage, such as 30%." type="decimal" errorStyle="stop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Green Ribbon Lawn Care</dc:creator>
  <dc:title xmlns:dc="http://purl.org/dc/elements/1.1/">Lawn Care Estimate Template</dc:title>
  <dc:subject xmlns:dc="http://purl.org/dc/elements/1.1/">Cost-based lawn care estimates with labor, materials, equipment, markup, and totals</dc:subject>
  <dcterms:created xmlns:dcterms="http://purl.org/dc/terms/" xmlns:xsi="http://www.w3.org/2001/XMLSchema-instance" xsi:type="dcterms:W3CDTF">2026-09-09T20:22:51Z</dcterms:created>
  <dcterms:modified xmlns:dcterms="http://purl.org/dc/terms/" xmlns:xsi="http://www.w3.org/2001/XMLSchema-instance" xsi:type="dcterms:W3CDTF">2026-09-09T20:22:51+00:00Z</dcterms:modified>
</cp:coreProperties>
</file>