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Upsell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'Upsell Tracker'!$A$4:$V$104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F6259"/>
      <sz val="9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17261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337A4E"/>
        </patternFill>
      </fill>
    </dxf>
    <dxf>
      <font>
        <name val="Calibri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Offers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'Summary'!$D$4:$D$7</f>
            </numRef>
          </cat>
          <val>
            <numRef>
              <f>'Summary'!$E$4:$E$7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Offers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024000" cy="18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UpsellCatalogTable" displayName="UpsellCatalogTable" ref="A4:D104" headerRowCount="1">
  <autoFilter ref="A4:D104"/>
  <tableColumns count="4">
    <tableColumn id="1" name="Add-On Service"/>
    <tableColumn id="2" name="Unit"/>
    <tableColumn id="3" name="Default Unit Price"/>
    <tableColumn id="4" name="Default Unit Cost"/>
  </tableColumns>
  <tableStyleInfo name="TableStyleMedium4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17" customWidth="1" min="4" max="4"/>
    <col width="12" customWidth="1" min="5" max="5"/>
    <col width="10" customWidth="1" min="6" max="6"/>
    <col width="14" customWidth="1" min="7" max="7"/>
    <col width="3" customWidth="1" min="8" max="8"/>
  </cols>
  <sheetData>
    <row r="1" ht="27" customHeight="1">
      <c r="A1" s="1" t="inlineStr">
        <is>
          <t>Fictional Green Sprout Lawn Care | Lawn Care Upsell Tracker</t>
        </is>
      </c>
      <c r="B1" s="26" t="n"/>
      <c r="C1" s="26" t="n"/>
      <c r="D1" s="26" t="n"/>
      <c r="E1" s="26" t="n"/>
      <c r="F1" s="26" t="n"/>
      <c r="G1" s="26" t="n"/>
      <c r="H1" s="27" t="n"/>
    </row>
    <row r="2">
      <c r="A2" s="3" t="inlineStr">
        <is>
          <t>All company, customer, property, crew, and offer examples in this workbook are fictional.</t>
        </is>
      </c>
      <c r="F2" s="4" t="inlineStr">
        <is>
          <t>As of</t>
        </is>
      </c>
      <c r="G2" s="5">
        <f>TODAY()</f>
        <v/>
      </c>
    </row>
    <row r="3">
      <c r="A3" s="6" t="inlineStr">
        <is>
          <t>Indicator</t>
        </is>
      </c>
      <c r="B3" s="6" t="inlineStr">
        <is>
          <t>Value</t>
        </is>
      </c>
      <c r="D3" s="6" t="inlineStr">
        <is>
          <t>Status</t>
        </is>
      </c>
      <c r="E3" s="6" t="inlineStr">
        <is>
          <t>Offers</t>
        </is>
      </c>
    </row>
    <row r="4">
      <c r="A4" s="7" t="inlineStr">
        <is>
          <t>Total Offers</t>
        </is>
      </c>
      <c r="B4" s="8">
        <f>COUNTIF('Upsell Tracker'!$A$5:$A$104,"&lt;&gt;")</f>
        <v/>
      </c>
      <c r="D4" s="9" t="inlineStr">
        <is>
          <t>Offered</t>
        </is>
      </c>
      <c r="E4" s="8">
        <f>COUNTIF('Upsell Tracker'!$L$5:$L$104,D4)</f>
        <v/>
      </c>
    </row>
    <row r="5">
      <c r="A5" s="10" t="inlineStr">
        <is>
          <t>Accepted Offers</t>
        </is>
      </c>
      <c r="B5" s="11">
        <f>COUNTIF('Upsell Tracker'!$L$5:$L$104,"Accepted")</f>
        <v/>
      </c>
      <c r="D5" s="12" t="inlineStr">
        <is>
          <t>Follow-Up</t>
        </is>
      </c>
      <c r="E5" s="11">
        <f>COUNTIF('Upsell Tracker'!$L$5:$L$104,D5)</f>
        <v/>
      </c>
    </row>
    <row r="6">
      <c r="A6" s="7" t="inlineStr">
        <is>
          <t>Declined Offers</t>
        </is>
      </c>
      <c r="B6" s="8">
        <f>COUNTIF('Upsell Tracker'!$L$5:$L$104,"Declined")</f>
        <v/>
      </c>
      <c r="D6" s="9" t="inlineStr">
        <is>
          <t>Accepted</t>
        </is>
      </c>
      <c r="E6" s="8">
        <f>COUNTIF('Upsell Tracker'!$L$5:$L$104,D6)</f>
        <v/>
      </c>
    </row>
    <row r="7">
      <c r="A7" s="10" t="inlineStr">
        <is>
          <t>Open Offers</t>
        </is>
      </c>
      <c r="B7" s="11">
        <f>COUNTIF('Upsell Tracker'!$L$5:$L$104,"Offered")+COUNTIF('Upsell Tracker'!$L$5:$L$104,"Follow-Up")</f>
        <v/>
      </c>
      <c r="D7" s="12" t="inlineStr">
        <is>
          <t>Declined</t>
        </is>
      </c>
      <c r="E7" s="11">
        <f>COUNTIF('Upsell Tracker'!$L$5:$L$104,D7)</f>
        <v/>
      </c>
    </row>
    <row r="8">
      <c r="A8" s="7" t="inlineStr">
        <is>
          <t>Acceptance Rate</t>
        </is>
      </c>
      <c r="B8" s="13">
        <f>IFERROR(B5/B4,"")</f>
        <v/>
      </c>
    </row>
    <row r="9">
      <c r="A9" s="10" t="inlineStr">
        <is>
          <t>Accepted Revenue</t>
        </is>
      </c>
      <c r="B9" s="14">
        <f>SUM('Upsell Tracker'!$Q$5:$Q$104)</f>
        <v/>
      </c>
    </row>
    <row r="10">
      <c r="A10" s="7" t="inlineStr">
        <is>
          <t>Estimated Gross Profit</t>
        </is>
      </c>
      <c r="B10" s="15">
        <f>SUM('Upsell Tracker'!$R$5:$R$104)</f>
        <v/>
      </c>
    </row>
    <row r="11">
      <c r="A11" s="10" t="inlineStr">
        <is>
          <t>Average Accepted Offer</t>
        </is>
      </c>
      <c r="B11" s="14">
        <f>IFERROR(B9/B5,"")</f>
        <v/>
      </c>
    </row>
    <row r="12">
      <c r="A12" s="7" t="inlineStr">
        <is>
          <t>Open Quoted Value</t>
        </is>
      </c>
      <c r="B12" s="15">
        <f>SUMIF('Upsell Tracker'!$L$5:$L$104,"Offered",'Upsell Tracker'!$P$5:$P$104)+SUMIF('Upsell Tracker'!$L$5:$L$104,"Follow-Up",'Upsell Tracker'!$P$5:$P$104)</f>
        <v/>
      </c>
    </row>
    <row r="13">
      <c r="A13" s="10" t="inlineStr">
        <is>
          <t>Needs Follow-Up Check</t>
        </is>
      </c>
      <c r="B13" s="11">
        <f>COUNTIF('Upsell Tracker'!$U$5:$U$104,"Check follow-up")+COUNTIF('Upsell Tracker'!$U$5:$U$104,"Set follow-up")+COUNTIF('Upsell Tracker'!$U$5:$U$104,"Select status")</f>
        <v/>
      </c>
    </row>
  </sheetData>
  <mergeCells count="1">
    <mergeCell ref="A1:H1"/>
  </mergeCells>
  <conditionalFormatting sqref="B5">
    <cfRule type="expression" priority="1" dxfId="0">
      <formula>$B$5&gt;0</formula>
    </cfRule>
  </conditionalFormatting>
  <conditionalFormatting sqref="B13">
    <cfRule type="expression" priority="2" dxfId="1">
      <formula>$B$13&gt;0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28" customWidth="1" min="3" max="3"/>
    <col width="13" customWidth="1" min="4" max="4"/>
    <col width="20" customWidth="1" min="5" max="5"/>
    <col width="22" customWidth="1" min="6" max="6"/>
    <col width="11" customWidth="1" min="7" max="7"/>
    <col width="18" customWidth="1" min="8" max="8"/>
    <col width="13" customWidth="1" min="9" max="9"/>
    <col width="13" customWidth="1" min="10" max="10"/>
    <col width="13" customWidth="1" min="11" max="11"/>
    <col width="13" customWidth="1" min="12" max="12"/>
    <col width="14" customWidth="1" min="13" max="13"/>
    <col width="15" customWidth="1" min="14" max="14"/>
    <col width="22" customWidth="1" min="15" max="15"/>
    <col width="15" customWidth="1" min="16" max="16"/>
    <col width="15" customWidth="1" min="17" max="17"/>
    <col width="17" customWidth="1" min="18" max="18"/>
    <col width="10" customWidth="1" min="19" max="19"/>
    <col width="11" customWidth="1" min="20" max="20"/>
    <col width="19" customWidth="1" min="21" max="21"/>
    <col width="36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 ht="27" customHeight="1">
      <c r="A1" s="1" t="inlineStr">
        <is>
          <t>Fictional Green Sprout Lawn Care | Upsell Offer Records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  <c r="O1" s="26" t="n"/>
      <c r="P1" s="26" t="n"/>
      <c r="Q1" s="26" t="n"/>
      <c r="R1" s="26" t="n"/>
      <c r="S1" s="26" t="n"/>
      <c r="T1" s="26" t="n"/>
      <c r="U1" s="26" t="n"/>
      <c r="V1" s="27" t="n"/>
    </row>
    <row r="2" ht="20" customHeight="1">
      <c r="A2" s="3" t="inlineStr">
        <is>
          <t>Track each add-on offer through its decision and any human follow-up. All sample records are fictional.</t>
        </is>
      </c>
    </row>
    <row r="3" ht="20" customHeight="1">
      <c r="A3" s="3" t="inlineStr">
        <is>
          <t>Yellow cells are editable. Formula cells use the Assumptions sheet; review each follow-up alert.</t>
        </is>
      </c>
    </row>
    <row r="4" ht="34" customHeight="1">
      <c r="A4" s="6" t="inlineStr">
        <is>
          <t>Offer ID</t>
        </is>
      </c>
      <c r="B4" s="6" t="inlineStr">
        <is>
          <t>Customer</t>
        </is>
      </c>
      <c r="C4" s="6" t="inlineStr">
        <is>
          <t>Property</t>
        </is>
      </c>
      <c r="D4" s="6" t="inlineStr">
        <is>
          <t>Service Date</t>
        </is>
      </c>
      <c r="E4" s="6" t="inlineStr">
        <is>
          <t>Base Service</t>
        </is>
      </c>
      <c r="F4" s="6" t="inlineStr">
        <is>
          <t>Add-On Service</t>
        </is>
      </c>
      <c r="G4" s="6" t="inlineStr">
        <is>
          <t>Quantity</t>
        </is>
      </c>
      <c r="H4" s="6" t="inlineStr">
        <is>
          <t>Unit</t>
        </is>
      </c>
      <c r="I4" s="6" t="inlineStr">
        <is>
          <t>Unit Price</t>
        </is>
      </c>
      <c r="J4" s="6" t="inlineStr">
        <is>
          <t>Unit Cost</t>
        </is>
      </c>
      <c r="K4" s="6" t="inlineStr">
        <is>
          <t>Offer Date</t>
        </is>
      </c>
      <c r="L4" s="6" t="inlineStr">
        <is>
          <t>Status</t>
        </is>
      </c>
      <c r="M4" s="6" t="inlineStr">
        <is>
          <t>Decision Date</t>
        </is>
      </c>
      <c r="N4" s="6" t="inlineStr">
        <is>
          <t>Follow-Up Date</t>
        </is>
      </c>
      <c r="O4" s="6" t="inlineStr">
        <is>
          <t>Crew</t>
        </is>
      </c>
      <c r="P4" s="6" t="inlineStr">
        <is>
          <t>Quoted Amount</t>
        </is>
      </c>
      <c r="Q4" s="6" t="inlineStr">
        <is>
          <t>Added Revenue</t>
        </is>
      </c>
      <c r="R4" s="6" t="inlineStr">
        <is>
          <t>Est. Gross Profit</t>
        </is>
      </c>
      <c r="S4" s="6" t="inlineStr">
        <is>
          <t>GP %</t>
        </is>
      </c>
      <c r="T4" s="6" t="inlineStr">
        <is>
          <t>Days Open</t>
        </is>
      </c>
      <c r="U4" s="6" t="inlineStr">
        <is>
          <t>Follow-Up Alert</t>
        </is>
      </c>
      <c r="V4" s="6" t="inlineStr">
        <is>
          <t>Notes</t>
        </is>
      </c>
    </row>
    <row r="5">
      <c r="A5" s="16" t="inlineStr">
        <is>
          <t>UP-26001</t>
        </is>
      </c>
      <c r="B5" s="17" t="inlineStr">
        <is>
          <t>Fictional Juniper Household</t>
        </is>
      </c>
      <c r="C5" s="17" t="inlineStr">
        <is>
          <t>Fictional Juniper Yard</t>
        </is>
      </c>
      <c r="D5" s="18" t="n">
        <v>46256</v>
      </c>
      <c r="E5" s="16" t="inlineStr">
        <is>
          <t>Weekly Mowing</t>
        </is>
      </c>
      <c r="F5" s="16" t="inlineStr">
        <is>
          <t>Mulch Installation</t>
        </is>
      </c>
      <c r="G5" s="19" t="n">
        <v>600</v>
      </c>
      <c r="H5" s="12">
        <f>IF($F5="","",IFERROR(VLOOKUP($F5,Assumptions!$A$5:$D$104,2,FALSE),""))</f>
        <v/>
      </c>
      <c r="I5" s="14">
        <f>IF($F5="","",IFERROR(VLOOKUP($F5,Assumptions!$A$5:$D$104,3,FALSE),""))</f>
        <v/>
      </c>
      <c r="J5" s="14">
        <f>IF($F5="","",IFERROR(VLOOKUP($F5,Assumptions!$A$5:$D$104,4,FALSE),""))</f>
        <v/>
      </c>
      <c r="K5" s="18" t="n">
        <v>46251</v>
      </c>
      <c r="L5" s="16" t="inlineStr">
        <is>
          <t>Accepted</t>
        </is>
      </c>
      <c r="M5" s="18" t="n">
        <v>46253</v>
      </c>
      <c r="N5" s="18" t="n"/>
      <c r="O5" s="16" t="inlineStr">
        <is>
          <t>Fictional Crew Cedar</t>
        </is>
      </c>
      <c r="P5" s="14">
        <f>IF($A5="","",IFERROR($G5*$I5,""))</f>
        <v/>
      </c>
      <c r="Q5" s="14">
        <f>IF($A5="","",IF($L5="Accepted",IFERROR($P5,""),""))</f>
        <v/>
      </c>
      <c r="R5" s="14">
        <f>IF($A5="","",IF($L5="Accepted",IFERROR($Q5-$G5*$J5,""),""))</f>
        <v/>
      </c>
      <c r="S5" s="20">
        <f>IF($A5="","",IF($L5="Accepted",IFERROR($R5/$Q5,""),""))</f>
        <v/>
      </c>
      <c r="T5" s="11">
        <f>IF(OR($A5="",$K5=""),"",IF(OR($L5="Accepted",$L5="Declined"),IF($M5="","",MAX(0,$M5-$K5)),MAX(0,TODAY()-$K5)))</f>
        <v/>
      </c>
      <c r="U5" s="21">
        <f>IF($A5="","",IF($L5="","Select status",IF(OR($L5="Accepted",$L5="Declined"),"Closed",IF($N5="","Set follow-up",IF($N5&lt;=TODAY()+IFERROR(Assumptions!$N$5,0),"Check follow-up","Scheduled")))))</f>
        <v/>
      </c>
      <c r="V5" s="17" t="inlineStr">
        <is>
          <t>Customer approved the documented scope.</t>
        </is>
      </c>
      <c r="X5">
        <f>Assumptions!A5</f>
        <v/>
      </c>
      <c r="Y5">
        <f>Assumptions!G5</f>
        <v/>
      </c>
      <c r="Z5">
        <f>Assumptions!I5</f>
        <v/>
      </c>
      <c r="AA5">
        <f>Assumptions!K5</f>
        <v/>
      </c>
      <c r="AB5">
        <f>Assumptions!N6</f>
        <v/>
      </c>
    </row>
    <row r="6">
      <c r="A6" s="16" t="inlineStr">
        <is>
          <t>UP-26002</t>
        </is>
      </c>
      <c r="B6" s="17" t="inlineStr">
        <is>
          <t>Fictional Maple Household</t>
        </is>
      </c>
      <c r="C6" s="17" t="inlineStr">
        <is>
          <t>Fictional Maple Corner Yard</t>
        </is>
      </c>
      <c r="D6" s="18" t="n">
        <v>46281</v>
      </c>
      <c r="E6" s="16" t="inlineStr">
        <is>
          <t>Biweekly Mowing</t>
        </is>
      </c>
      <c r="F6" s="16" t="inlineStr">
        <is>
          <t>Shrub Trimming</t>
        </is>
      </c>
      <c r="G6" s="19" t="n">
        <v>12</v>
      </c>
      <c r="H6" s="9">
        <f>IF($F6="","",IFERROR(VLOOKUP($F6,Assumptions!$A$5:$D$104,2,FALSE),""))</f>
        <v/>
      </c>
      <c r="I6" s="15">
        <f>IF($F6="","",IFERROR(VLOOKUP($F6,Assumptions!$A$5:$D$104,3,FALSE),""))</f>
        <v/>
      </c>
      <c r="J6" s="15">
        <f>IF($F6="","",IFERROR(VLOOKUP($F6,Assumptions!$A$5:$D$104,4,FALSE),""))</f>
        <v/>
      </c>
      <c r="K6" s="18" t="n">
        <v>46272</v>
      </c>
      <c r="L6" s="16" t="inlineStr">
        <is>
          <t>Follow-Up</t>
        </is>
      </c>
      <c r="M6" s="18" t="n"/>
      <c r="N6" s="18" t="n">
        <v>46277</v>
      </c>
      <c r="O6" s="16" t="inlineStr">
        <is>
          <t>Fictional Crew Maple</t>
        </is>
      </c>
      <c r="P6" s="15">
        <f>IF($A6="","",IFERROR($G6*$I6,""))</f>
        <v/>
      </c>
      <c r="Q6" s="15">
        <f>IF($A6="","",IF($L6="Accepted",IFERROR($P6,""),""))</f>
        <v/>
      </c>
      <c r="R6" s="15">
        <f>IF($A6="","",IF($L6="Accepted",IFERROR($Q6-$G6*$J6,""),""))</f>
        <v/>
      </c>
      <c r="S6" s="13">
        <f>IF($A6="","",IF($L6="Accepted",IFERROR($R6/$Q6,""),""))</f>
        <v/>
      </c>
      <c r="T6" s="8">
        <f>IF(OR($A6="",$K6=""),"",IF(OR($L6="Accepted",$L6="Declined"),IF($M6="","",MAX(0,$M6-$K6)),MAX(0,TODAY()-$K6)))</f>
        <v/>
      </c>
      <c r="U6" s="22">
        <f>IF($A6="","",IF($L6="","Select status",IF(OR($L6="Accepted",$L6="Declined"),"Closed",IF($N6="","Set follow-up",IF($N6&lt;=TODAY()+IFERROR(Assumptions!$N$5,0),"Check follow-up","Scheduled")))))</f>
        <v/>
      </c>
      <c r="V6" s="17" t="inlineStr">
        <is>
          <t>Review the offer during the next scheduled visit.</t>
        </is>
      </c>
      <c r="X6">
        <f>Assumptions!A6</f>
        <v/>
      </c>
      <c r="Y6">
        <f>Assumptions!G6</f>
        <v/>
      </c>
      <c r="Z6">
        <f>Assumptions!I6</f>
        <v/>
      </c>
      <c r="AA6">
        <f>Assumptions!K6</f>
        <v/>
      </c>
      <c r="AB6">
        <f>Assumptions!N7</f>
        <v/>
      </c>
    </row>
    <row r="7">
      <c r="A7" s="16" t="inlineStr">
        <is>
          <t>UP-26003</t>
        </is>
      </c>
      <c r="B7" s="17" t="inlineStr">
        <is>
          <t>Fictional Bluebird Household</t>
        </is>
      </c>
      <c r="C7" s="17" t="inlineStr">
        <is>
          <t>Fictional Bluebird Lawn</t>
        </is>
      </c>
      <c r="D7" s="18" t="n">
        <v>46266</v>
      </c>
      <c r="E7" s="16" t="inlineStr">
        <is>
          <t>Spring Cleanup</t>
        </is>
      </c>
      <c r="F7" s="16" t="inlineStr">
        <is>
          <t>Core Aeration</t>
        </is>
      </c>
      <c r="G7" s="19" t="n">
        <v>5.5</v>
      </c>
      <c r="H7" s="12">
        <f>IF($F7="","",IFERROR(VLOOKUP($F7,Assumptions!$A$5:$D$104,2,FALSE),""))</f>
        <v/>
      </c>
      <c r="I7" s="14">
        <f>IF($F7="","",IFERROR(VLOOKUP($F7,Assumptions!$A$5:$D$104,3,FALSE),""))</f>
        <v/>
      </c>
      <c r="J7" s="14">
        <f>IF($F7="","",IFERROR(VLOOKUP($F7,Assumptions!$A$5:$D$104,4,FALSE),""))</f>
        <v/>
      </c>
      <c r="K7" s="18" t="n">
        <v>46258</v>
      </c>
      <c r="L7" s="16" t="inlineStr">
        <is>
          <t>Declined</t>
        </is>
      </c>
      <c r="M7" s="18" t="n">
        <v>46262</v>
      </c>
      <c r="N7" s="18" t="n"/>
      <c r="O7" s="16" t="inlineStr">
        <is>
          <t>Fictional Crew Oak</t>
        </is>
      </c>
      <c r="P7" s="14">
        <f>IF($A7="","",IFERROR($G7*$I7,""))</f>
        <v/>
      </c>
      <c r="Q7" s="14">
        <f>IF($A7="","",IF($L7="Accepted",IFERROR($P7,""),""))</f>
        <v/>
      </c>
      <c r="R7" s="14">
        <f>IF($A7="","",IF($L7="Accepted",IFERROR($Q7-$G7*$J7,""),""))</f>
        <v/>
      </c>
      <c r="S7" s="20">
        <f>IF($A7="","",IF($L7="Accepted",IFERROR($R7/$Q7,""),""))</f>
        <v/>
      </c>
      <c r="T7" s="11">
        <f>IF(OR($A7="",$K7=""),"",IF(OR($L7="Accepted",$L7="Declined"),IF($M7="","",MAX(0,$M7-$K7)),MAX(0,TODAY()-$K7)))</f>
        <v/>
      </c>
      <c r="U7" s="21">
        <f>IF($A7="","",IF($L7="","Select status",IF(OR($L7="Accepted",$L7="Declined"),"Closed",IF($N7="","Set follow-up",IF($N7&lt;=TODAY()+IFERROR(Assumptions!$N$5,0),"Check follow-up","Scheduled")))))</f>
        <v/>
      </c>
      <c r="V7" s="17" t="inlineStr">
        <is>
          <t>Customer declined for this service cycle.</t>
        </is>
      </c>
      <c r="X7">
        <f>Assumptions!A7</f>
        <v/>
      </c>
      <c r="Y7">
        <f>Assumptions!G7</f>
        <v/>
      </c>
      <c r="Z7">
        <f>Assumptions!I7</f>
        <v/>
      </c>
      <c r="AA7">
        <f>Assumptions!K7</f>
        <v/>
      </c>
      <c r="AB7">
        <f>Assumptions!N8</f>
        <v/>
      </c>
    </row>
    <row r="8">
      <c r="A8" s="16" t="inlineStr">
        <is>
          <t>UP-26004</t>
        </is>
      </c>
      <c r="B8" s="17" t="inlineStr">
        <is>
          <t>Fictional Lantern Household</t>
        </is>
      </c>
      <c r="C8" s="17" t="inlineStr">
        <is>
          <t>Fictional Lantern Garden</t>
        </is>
      </c>
      <c r="D8" s="18" t="n">
        <v>46279</v>
      </c>
      <c r="E8" s="16" t="inlineStr">
        <is>
          <t>Bed Maintenance</t>
        </is>
      </c>
      <c r="F8" s="16" t="inlineStr">
        <is>
          <t>Leaf Cleanup</t>
        </is>
      </c>
      <c r="G8" s="19" t="n">
        <v>3</v>
      </c>
      <c r="H8" s="9">
        <f>IF($F8="","",IFERROR(VLOOKUP($F8,Assumptions!$A$5:$D$104,2,FALSE),""))</f>
        <v/>
      </c>
      <c r="I8" s="15">
        <f>IF($F8="","",IFERROR(VLOOKUP($F8,Assumptions!$A$5:$D$104,3,FALSE),""))</f>
        <v/>
      </c>
      <c r="J8" s="15">
        <f>IF($F8="","",IFERROR(VLOOKUP($F8,Assumptions!$A$5:$D$104,4,FALSE),""))</f>
        <v/>
      </c>
      <c r="K8" s="18" t="n">
        <v>46274</v>
      </c>
      <c r="L8" s="16" t="inlineStr">
        <is>
          <t>Offered</t>
        </is>
      </c>
      <c r="M8" s="18" t="n"/>
      <c r="N8" s="18" t="n">
        <v>46275</v>
      </c>
      <c r="O8" s="16" t="inlineStr">
        <is>
          <t>Fictional Crew Cedar</t>
        </is>
      </c>
      <c r="P8" s="15">
        <f>IF($A8="","",IFERROR($G8*$I8,""))</f>
        <v/>
      </c>
      <c r="Q8" s="15">
        <f>IF($A8="","",IF($L8="Accepted",IFERROR($P8,""),""))</f>
        <v/>
      </c>
      <c r="R8" s="15">
        <f>IF($A8="","",IF($L8="Accepted",IFERROR($Q8-$G8*$J8,""),""))</f>
        <v/>
      </c>
      <c r="S8" s="13">
        <f>IF($A8="","",IF($L8="Accepted",IFERROR($R8/$Q8,""),""))</f>
        <v/>
      </c>
      <c r="T8" s="8">
        <f>IF(OR($A8="",$K8=""),"",IF(OR($L8="Accepted",$L8="Declined"),IF($M8="","",MAX(0,$M8-$K8)),MAX(0,TODAY()-$K8)))</f>
        <v/>
      </c>
      <c r="U8" s="22">
        <f>IF($A8="","",IF($L8="","Select status",IF(OR($L8="Accepted",$L8="Declined"),"Closed",IF($N8="","Set follow-up",IF($N8&lt;=TODAY()+IFERROR(Assumptions!$N$5,0),"Check follow-up","Scheduled")))))</f>
        <v/>
      </c>
      <c r="V8" s="17" t="inlineStr">
        <is>
          <t>Human follow-up check is due.</t>
        </is>
      </c>
      <c r="X8">
        <f>Assumptions!A8</f>
        <v/>
      </c>
      <c r="Y8">
        <f>Assumptions!G8</f>
        <v/>
      </c>
      <c r="Z8">
        <f>Assumptions!I8</f>
        <v/>
      </c>
      <c r="AA8">
        <f>Assumptions!K8</f>
        <v/>
      </c>
      <c r="AB8">
        <f>Assumptions!N9</f>
        <v/>
      </c>
    </row>
    <row r="9">
      <c r="A9" s="16" t="inlineStr">
        <is>
          <t>UP-26005</t>
        </is>
      </c>
      <c r="B9" s="17" t="inlineStr">
        <is>
          <t>Fictional Copperleaf Household</t>
        </is>
      </c>
      <c r="C9" s="17" t="inlineStr">
        <is>
          <t>Fictional Copperleaf Yard</t>
        </is>
      </c>
      <c r="D9" s="18" t="n">
        <v>46286</v>
      </c>
      <c r="E9" s="16" t="inlineStr">
        <is>
          <t>Weekly Mowing</t>
        </is>
      </c>
      <c r="F9" s="16" t="inlineStr">
        <is>
          <t>Seasonal Color</t>
        </is>
      </c>
      <c r="G9" s="19" t="n">
        <v>1</v>
      </c>
      <c r="H9" s="12">
        <f>IF($F9="","",IFERROR(VLOOKUP($F9,Assumptions!$A$5:$D$104,2,FALSE),""))</f>
        <v/>
      </c>
      <c r="I9" s="14">
        <f>IF($F9="","",IFERROR(VLOOKUP($F9,Assumptions!$A$5:$D$104,3,FALSE),""))</f>
        <v/>
      </c>
      <c r="J9" s="14">
        <f>IF($F9="","",IFERROR(VLOOKUP($F9,Assumptions!$A$5:$D$104,4,FALSE),""))</f>
        <v/>
      </c>
      <c r="K9" s="18" t="n">
        <v>46264</v>
      </c>
      <c r="L9" s="16" t="inlineStr">
        <is>
          <t>Accepted</t>
        </is>
      </c>
      <c r="M9" s="18" t="n">
        <v>46268</v>
      </c>
      <c r="N9" s="18" t="n"/>
      <c r="O9" s="16" t="inlineStr">
        <is>
          <t>Fictional Crew Maple</t>
        </is>
      </c>
      <c r="P9" s="14">
        <f>IF($A9="","",IFERROR($G9*$I9,""))</f>
        <v/>
      </c>
      <c r="Q9" s="14">
        <f>IF($A9="","",IF($L9="Accepted",IFERROR($P9,""),""))</f>
        <v/>
      </c>
      <c r="R9" s="14">
        <f>IF($A9="","",IF($L9="Accepted",IFERROR($Q9-$G9*$J9,""),""))</f>
        <v/>
      </c>
      <c r="S9" s="20">
        <f>IF($A9="","",IF($L9="Accepted",IFERROR($R9/$Q9,""),""))</f>
        <v/>
      </c>
      <c r="T9" s="11">
        <f>IF(OR($A9="",$K9=""),"",IF(OR($L9="Accepted",$L9="Declined"),IF($M9="","",MAX(0,$M9-$K9)),MAX(0,TODAY()-$K9)))</f>
        <v/>
      </c>
      <c r="U9" s="21">
        <f>IF($A9="","",IF($L9="","Select status",IF(OR($L9="Accepted",$L9="Declined"),"Closed",IF($N9="","Set follow-up",IF($N9&lt;=TODAY()+IFERROR(Assumptions!$N$5,0),"Check follow-up","Scheduled")))))</f>
        <v/>
      </c>
      <c r="V9" s="17" t="inlineStr">
        <is>
          <t>Placement details were recorded with the offer.</t>
        </is>
      </c>
      <c r="X9">
        <f>Assumptions!A9</f>
        <v/>
      </c>
      <c r="Y9">
        <f>Assumptions!G9</f>
        <v/>
      </c>
      <c r="Z9">
        <f>Assumptions!I9</f>
        <v/>
      </c>
      <c r="AA9">
        <f>Assumptions!K9</f>
        <v/>
      </c>
      <c r="AB9">
        <f>Assumptions!N6</f>
        <v/>
      </c>
    </row>
    <row r="10">
      <c r="A10" s="16" t="inlineStr">
        <is>
          <t>UP-26006</t>
        </is>
      </c>
      <c r="B10" s="17" t="inlineStr">
        <is>
          <t>Fictional Meadow Household</t>
        </is>
      </c>
      <c r="C10" s="17" t="inlineStr">
        <is>
          <t>Fictional Meadow Lawn</t>
        </is>
      </c>
      <c r="D10" s="18" t="n">
        <v>46290</v>
      </c>
      <c r="E10" s="16" t="inlineStr">
        <is>
          <t>Hedge Service</t>
        </is>
      </c>
      <c r="F10" s="16" t="inlineStr">
        <is>
          <t>Bed Edging</t>
        </is>
      </c>
      <c r="G10" s="19" t="n">
        <v>180</v>
      </c>
      <c r="H10" s="9">
        <f>IF($F10="","",IFERROR(VLOOKUP($F10,Assumptions!$A$5:$D$104,2,FALSE),""))</f>
        <v/>
      </c>
      <c r="I10" s="15">
        <f>IF($F10="","",IFERROR(VLOOKUP($F10,Assumptions!$A$5:$D$104,3,FALSE),""))</f>
        <v/>
      </c>
      <c r="J10" s="15">
        <f>IF($F10="","",IFERROR(VLOOKUP($F10,Assumptions!$A$5:$D$104,4,FALSE),""))</f>
        <v/>
      </c>
      <c r="K10" s="18" t="n">
        <v>46275</v>
      </c>
      <c r="L10" s="16" t="inlineStr">
        <is>
          <t>Offered</t>
        </is>
      </c>
      <c r="M10" s="18" t="n"/>
      <c r="N10" s="18" t="n"/>
      <c r="O10" s="16" t="inlineStr">
        <is>
          <t>Fictional Crew Oak</t>
        </is>
      </c>
      <c r="P10" s="15">
        <f>IF($A10="","",IFERROR($G10*$I10,""))</f>
        <v/>
      </c>
      <c r="Q10" s="15">
        <f>IF($A10="","",IF($L10="Accepted",IFERROR($P10,""),""))</f>
        <v/>
      </c>
      <c r="R10" s="15">
        <f>IF($A10="","",IF($L10="Accepted",IFERROR($Q10-$G10*$J10,""),""))</f>
        <v/>
      </c>
      <c r="S10" s="13">
        <f>IF($A10="","",IF($L10="Accepted",IFERROR($R10/$Q10,""),""))</f>
        <v/>
      </c>
      <c r="T10" s="8">
        <f>IF(OR($A10="",$K10=""),"",IF(OR($L10="Accepted",$L10="Declined"),IF($M10="","",MAX(0,$M10-$K10)),MAX(0,TODAY()-$K10)))</f>
        <v/>
      </c>
      <c r="U10" s="22">
        <f>IF($A10="","",IF($L10="","Select status",IF(OR($L10="Accepted",$L10="Declined"),"Closed",IF($N10="","Set follow-up",IF($N10&lt;=TODAY()+IFERROR(Assumptions!$N$5,0),"Check follow-up","Scheduled")))))</f>
        <v/>
      </c>
      <c r="V10" s="17" t="inlineStr">
        <is>
          <t>Set a follow-up date after reviewing the record.</t>
        </is>
      </c>
      <c r="X10">
        <f>Assumptions!A10</f>
        <v/>
      </c>
      <c r="Y10">
        <f>Assumptions!G10</f>
        <v/>
      </c>
      <c r="Z10">
        <f>Assumptions!I10</f>
        <v/>
      </c>
      <c r="AA10">
        <f>Assumptions!K10</f>
        <v/>
      </c>
      <c r="AB10">
        <f>Assumptions!N7</f>
        <v/>
      </c>
    </row>
    <row r="11">
      <c r="A11" s="16" t="inlineStr">
        <is>
          <t>UP-26007</t>
        </is>
      </c>
      <c r="B11" s="17" t="inlineStr">
        <is>
          <t>Fictional Acorn Household</t>
        </is>
      </c>
      <c r="C11" s="17" t="inlineStr">
        <is>
          <t>Fictional Acorn Courtyard</t>
        </is>
      </c>
      <c r="D11" s="18" t="n">
        <v>46284</v>
      </c>
      <c r="E11" s="16" t="inlineStr">
        <is>
          <t>Bed Maintenance</t>
        </is>
      </c>
      <c r="F11" s="16" t="inlineStr">
        <is>
          <t>Irrigation Check</t>
        </is>
      </c>
      <c r="G11" s="19" t="n">
        <v>1.5</v>
      </c>
      <c r="H11" s="12">
        <f>IF($F11="","",IFERROR(VLOOKUP($F11,Assumptions!$A$5:$D$104,2,FALSE),""))</f>
        <v/>
      </c>
      <c r="I11" s="14">
        <f>IF($F11="","",IFERROR(VLOOKUP($F11,Assumptions!$A$5:$D$104,3,FALSE),""))</f>
        <v/>
      </c>
      <c r="J11" s="14">
        <f>IF($F11="","",IFERROR(VLOOKUP($F11,Assumptions!$A$5:$D$104,4,FALSE),""))</f>
        <v/>
      </c>
      <c r="K11" s="18" t="n">
        <v>46270</v>
      </c>
      <c r="L11" s="16" t="inlineStr">
        <is>
          <t>Follow-Up</t>
        </is>
      </c>
      <c r="M11" s="18" t="n"/>
      <c r="N11" s="18" t="n">
        <v>46280</v>
      </c>
      <c r="O11" s="16" t="inlineStr">
        <is>
          <t>Fictional Crew Cedar</t>
        </is>
      </c>
      <c r="P11" s="14">
        <f>IF($A11="","",IFERROR($G11*$I11,""))</f>
        <v/>
      </c>
      <c r="Q11" s="14">
        <f>IF($A11="","",IF($L11="Accepted",IFERROR($P11,""),""))</f>
        <v/>
      </c>
      <c r="R11" s="14">
        <f>IF($A11="","",IF($L11="Accepted",IFERROR($Q11-$G11*$J11,""),""))</f>
        <v/>
      </c>
      <c r="S11" s="20">
        <f>IF($A11="","",IF($L11="Accepted",IFERROR($R11/$Q11,""),""))</f>
        <v/>
      </c>
      <c r="T11" s="11">
        <f>IF(OR($A11="",$K11=""),"",IF(OR($L11="Accepted",$L11="Declined"),IF($M11="","",MAX(0,$M11-$K11)),MAX(0,TODAY()-$K11)))</f>
        <v/>
      </c>
      <c r="U11" s="21">
        <f>IF($A11="","",IF($L11="","Select status",IF(OR($L11="Accepted",$L11="Declined"),"Closed",IF($N11="","Set follow-up",IF($N11&lt;=TODAY()+IFERROR(Assumptions!$N$5,0),"Check follow-up","Scheduled")))))</f>
        <v/>
      </c>
      <c r="V11" s="17" t="inlineStr">
        <is>
          <t>Follow-up is scheduled for a future date.</t>
        </is>
      </c>
      <c r="X11">
        <f>Assumptions!A11</f>
        <v/>
      </c>
      <c r="Y11">
        <f>Assumptions!G11</f>
        <v/>
      </c>
      <c r="Z11">
        <f>Assumptions!I11</f>
        <v/>
      </c>
      <c r="AA11">
        <f>Assumptions!K11</f>
        <v/>
      </c>
      <c r="AB11">
        <f>Assumptions!N8</f>
        <v/>
      </c>
    </row>
    <row r="12">
      <c r="A12" s="16" t="inlineStr">
        <is>
          <t>UP-26008</t>
        </is>
      </c>
      <c r="B12" s="17" t="inlineStr">
        <is>
          <t>Fictional Willow Household</t>
        </is>
      </c>
      <c r="C12" s="17" t="inlineStr">
        <is>
          <t>Fictional Willow Side Yard</t>
        </is>
      </c>
      <c r="D12" s="18" t="n">
        <v>46271</v>
      </c>
      <c r="E12" s="16" t="inlineStr">
        <is>
          <t>Biweekly Mowing</t>
        </is>
      </c>
      <c r="F12" s="16" t="inlineStr">
        <is>
          <t>Sod Repair</t>
        </is>
      </c>
      <c r="G12" s="19" t="n">
        <v>220</v>
      </c>
      <c r="H12" s="9">
        <f>IF($F12="","",IFERROR(VLOOKUP($F12,Assumptions!$A$5:$D$104,2,FALSE),""))</f>
        <v/>
      </c>
      <c r="I12" s="15">
        <f>IF($F12="","",IFERROR(VLOOKUP($F12,Assumptions!$A$5:$D$104,3,FALSE),""))</f>
        <v/>
      </c>
      <c r="J12" s="15">
        <f>IF($F12="","",IFERROR(VLOOKUP($F12,Assumptions!$A$5:$D$104,4,FALSE),""))</f>
        <v/>
      </c>
      <c r="K12" s="18" t="n">
        <v>46261</v>
      </c>
      <c r="L12" s="16" t="inlineStr">
        <is>
          <t>Accepted</t>
        </is>
      </c>
      <c r="M12" s="18" t="n">
        <v>46264</v>
      </c>
      <c r="N12" s="18" t="n"/>
      <c r="O12" s="16" t="inlineStr">
        <is>
          <t>Fictional Crew Maple</t>
        </is>
      </c>
      <c r="P12" s="15">
        <f>IF($A12="","",IFERROR($G12*$I12,""))</f>
        <v/>
      </c>
      <c r="Q12" s="15">
        <f>IF($A12="","",IF($L12="Accepted",IFERROR($P12,""),""))</f>
        <v/>
      </c>
      <c r="R12" s="15">
        <f>IF($A12="","",IF($L12="Accepted",IFERROR($Q12-$G12*$J12,""),""))</f>
        <v/>
      </c>
      <c r="S12" s="13">
        <f>IF($A12="","",IF($L12="Accepted",IFERROR($R12/$Q12,""),""))</f>
        <v/>
      </c>
      <c r="T12" s="8">
        <f>IF(OR($A12="",$K12=""),"",IF(OR($L12="Accepted",$L12="Declined"),IF($M12="","",MAX(0,$M12-$K12)),MAX(0,TODAY()-$K12)))</f>
        <v/>
      </c>
      <c r="U12" s="22">
        <f>IF($A12="","",IF($L12="","Select status",IF(OR($L12="Accepted",$L12="Declined"),"Closed",IF($N12="","Set follow-up",IF($N12&lt;=TODAY()+IFERROR(Assumptions!$N$5,0),"Check follow-up","Scheduled")))))</f>
        <v/>
      </c>
      <c r="V12" s="17" t="inlineStr">
        <is>
          <t>Accepted quantity is recorded in square feet.</t>
        </is>
      </c>
      <c r="X12">
        <f>Assumptions!A12</f>
        <v/>
      </c>
      <c r="Y12">
        <f>Assumptions!G12</f>
        <v/>
      </c>
      <c r="Z12">
        <f>Assumptions!I12</f>
        <v/>
      </c>
      <c r="AA12">
        <f>Assumptions!K12</f>
        <v/>
      </c>
      <c r="AB12">
        <f>Assumptions!N9</f>
        <v/>
      </c>
    </row>
    <row r="13">
      <c r="A13" s="16" t="inlineStr">
        <is>
          <t>UP-26009</t>
        </is>
      </c>
      <c r="B13" s="17" t="inlineStr">
        <is>
          <t>Fictional Pebble Household</t>
        </is>
      </c>
      <c r="C13" s="17" t="inlineStr">
        <is>
          <t>Fictional Pebble Garden</t>
        </is>
      </c>
      <c r="D13" s="18" t="n">
        <v>46278</v>
      </c>
      <c r="E13" s="16" t="inlineStr">
        <is>
          <t>Fall Cleanup</t>
        </is>
      </c>
      <c r="F13" s="16" t="inlineStr">
        <is>
          <t>Debris Haul</t>
        </is>
      </c>
      <c r="G13" s="19" t="n">
        <v>2</v>
      </c>
      <c r="H13" s="12">
        <f>IF($F13="","",IFERROR(VLOOKUP($F13,Assumptions!$A$5:$D$104,2,FALSE),""))</f>
        <v/>
      </c>
      <c r="I13" s="14">
        <f>IF($F13="","",IFERROR(VLOOKUP($F13,Assumptions!$A$5:$D$104,3,FALSE),""))</f>
        <v/>
      </c>
      <c r="J13" s="14">
        <f>IF($F13="","",IFERROR(VLOOKUP($F13,Assumptions!$A$5:$D$104,4,FALSE),""))</f>
        <v/>
      </c>
      <c r="K13" s="18" t="n">
        <v>46267</v>
      </c>
      <c r="L13" s="16" t="inlineStr">
        <is>
          <t>Declined</t>
        </is>
      </c>
      <c r="M13" s="18" t="n">
        <v>46271</v>
      </c>
      <c r="N13" s="18" t="n"/>
      <c r="O13" s="16" t="inlineStr">
        <is>
          <t>Fictional Crew Oak</t>
        </is>
      </c>
      <c r="P13" s="14">
        <f>IF($A13="","",IFERROR($G13*$I13,""))</f>
        <v/>
      </c>
      <c r="Q13" s="14">
        <f>IF($A13="","",IF($L13="Accepted",IFERROR($P13,""),""))</f>
        <v/>
      </c>
      <c r="R13" s="14">
        <f>IF($A13="","",IF($L13="Accepted",IFERROR($Q13-$G13*$J13,""),""))</f>
        <v/>
      </c>
      <c r="S13" s="20">
        <f>IF($A13="","",IF($L13="Accepted",IFERROR($R13/$Q13,""),""))</f>
        <v/>
      </c>
      <c r="T13" s="11">
        <f>IF(OR($A13="",$K13=""),"",IF(OR($L13="Accepted",$L13="Declined"),IF($M13="","",MAX(0,$M13-$K13)),MAX(0,TODAY()-$K13)))</f>
        <v/>
      </c>
      <c r="U13" s="21">
        <f>IF($A13="","",IF($L13="","Select status",IF(OR($L13="Accepted",$L13="Declined"),"Closed",IF($N13="","Set follow-up",IF($N13&lt;=TODAY()+IFERROR(Assumptions!$N$5,0),"Check follow-up","Scheduled")))))</f>
        <v/>
      </c>
      <c r="V13" s="17" t="inlineStr">
        <is>
          <t>Customer declined the optional hauling work.</t>
        </is>
      </c>
      <c r="X13">
        <f>Assumptions!A13</f>
        <v/>
      </c>
      <c r="Y13">
        <f>Assumptions!G13</f>
        <v/>
      </c>
      <c r="Z13">
        <f>Assumptions!I13</f>
        <v/>
      </c>
      <c r="AA13">
        <f>Assumptions!K13</f>
        <v/>
      </c>
      <c r="AB13">
        <f>Assumptions!N6</f>
        <v/>
      </c>
    </row>
    <row r="14">
      <c r="A14" s="16" t="inlineStr">
        <is>
          <t>UP-26010</t>
        </is>
      </c>
      <c r="B14" s="17" t="inlineStr">
        <is>
          <t>Fictional Sunbeam Household</t>
        </is>
      </c>
      <c r="C14" s="17" t="inlineStr">
        <is>
          <t>Fictional Sunbeam Lawn</t>
        </is>
      </c>
      <c r="D14" s="18" t="n">
        <v>46282</v>
      </c>
      <c r="E14" s="16" t="inlineStr">
        <is>
          <t>Weekly Mowing</t>
        </is>
      </c>
      <c r="F14" s="16" t="inlineStr">
        <is>
          <t>Gutter Clearing</t>
        </is>
      </c>
      <c r="G14" s="19" t="n">
        <v>140</v>
      </c>
      <c r="H14" s="9">
        <f>IF($F14="","",IFERROR(VLOOKUP($F14,Assumptions!$A$5:$D$104,2,FALSE),""))</f>
        <v/>
      </c>
      <c r="I14" s="15">
        <f>IF($F14="","",IFERROR(VLOOKUP($F14,Assumptions!$A$5:$D$104,3,FALSE),""))</f>
        <v/>
      </c>
      <c r="J14" s="15">
        <f>IF($F14="","",IFERROR(VLOOKUP($F14,Assumptions!$A$5:$D$104,4,FALSE),""))</f>
        <v/>
      </c>
      <c r="K14" s="18" t="n">
        <v>46269</v>
      </c>
      <c r="L14" s="16" t="inlineStr">
        <is>
          <t>Accepted</t>
        </is>
      </c>
      <c r="M14" s="18" t="n">
        <v>46273</v>
      </c>
      <c r="N14" s="18" t="n"/>
      <c r="O14" s="16" t="inlineStr">
        <is>
          <t>Fictional Crew Cedar</t>
        </is>
      </c>
      <c r="P14" s="15">
        <f>IF($A14="","",IFERROR($G14*$I14,""))</f>
        <v/>
      </c>
      <c r="Q14" s="15">
        <f>IF($A14="","",IF($L14="Accepted",IFERROR($P14,""),""))</f>
        <v/>
      </c>
      <c r="R14" s="15">
        <f>IF($A14="","",IF($L14="Accepted",IFERROR($Q14-$G14*$J14,""),""))</f>
        <v/>
      </c>
      <c r="S14" s="13">
        <f>IF($A14="","",IF($L14="Accepted",IFERROR($R14/$Q14,""),""))</f>
        <v/>
      </c>
      <c r="T14" s="8">
        <f>IF(OR($A14="",$K14=""),"",IF(OR($L14="Accepted",$L14="Declined"),IF($M14="","",MAX(0,$M14-$K14)),MAX(0,TODAY()-$K14)))</f>
        <v/>
      </c>
      <c r="U14" s="22">
        <f>IF($A14="","",IF($L14="","Select status",IF(OR($L14="Accepted",$L14="Declined"),"Closed",IF($N14="","Set follow-up",IF($N14&lt;=TODAY()+IFERROR(Assumptions!$N$5,0),"Check follow-up","Scheduled")))))</f>
        <v/>
      </c>
      <c r="V14" s="17" t="inlineStr">
        <is>
          <t>Accepted amount is based on the catalog rate.</t>
        </is>
      </c>
      <c r="X14">
        <f>Assumptions!A14</f>
        <v/>
      </c>
      <c r="Y14">
        <f>Assumptions!G14</f>
        <v/>
      </c>
      <c r="Z14">
        <f>Assumptions!I14</f>
        <v/>
      </c>
      <c r="AA14">
        <f>Assumptions!K14</f>
        <v/>
      </c>
      <c r="AB14">
        <f>Assumptions!N7</f>
        <v/>
      </c>
    </row>
    <row r="15">
      <c r="A15" s="16" t="n"/>
      <c r="B15" s="17" t="n"/>
      <c r="C15" s="17" t="n"/>
      <c r="D15" s="18" t="n"/>
      <c r="E15" s="16" t="n"/>
      <c r="F15" s="16" t="n"/>
      <c r="G15" s="19" t="n"/>
      <c r="H15" s="12">
        <f>IF($F15="","",IFERROR(VLOOKUP($F15,Assumptions!$A$5:$D$104,2,FALSE),""))</f>
        <v/>
      </c>
      <c r="I15" s="14">
        <f>IF($F15="","",IFERROR(VLOOKUP($F15,Assumptions!$A$5:$D$104,3,FALSE),""))</f>
        <v/>
      </c>
      <c r="J15" s="14">
        <f>IF($F15="","",IFERROR(VLOOKUP($F15,Assumptions!$A$5:$D$104,4,FALSE),""))</f>
        <v/>
      </c>
      <c r="K15" s="18" t="n"/>
      <c r="L15" s="16" t="n"/>
      <c r="M15" s="18" t="n"/>
      <c r="N15" s="18" t="n"/>
      <c r="O15" s="16" t="n"/>
      <c r="P15" s="14">
        <f>IF($A15="","",IFERROR($G15*$I15,""))</f>
        <v/>
      </c>
      <c r="Q15" s="14">
        <f>IF($A15="","",IF($L15="Accepted",IFERROR($P15,""),""))</f>
        <v/>
      </c>
      <c r="R15" s="14">
        <f>IF($A15="","",IF($L15="Accepted",IFERROR($Q15-$G15*$J15,""),""))</f>
        <v/>
      </c>
      <c r="S15" s="20">
        <f>IF($A15="","",IF($L15="Accepted",IFERROR($R15/$Q15,""),""))</f>
        <v/>
      </c>
      <c r="T15" s="11">
        <f>IF(OR($A15="",$K15=""),"",IF(OR($L15="Accepted",$L15="Declined"),IF($M15="","",MAX(0,$M15-$K15)),MAX(0,TODAY()-$K15)))</f>
        <v/>
      </c>
      <c r="U15" s="21">
        <f>IF($A15="","",IF($L15="","Select status",IF(OR($L15="Accepted",$L15="Declined"),"Closed",IF($N15="","Set follow-up",IF($N15&lt;=TODAY()+IFERROR(Assumptions!$N$5,0),"Check follow-up","Scheduled")))))</f>
        <v/>
      </c>
      <c r="V15" s="17" t="n"/>
      <c r="X15">
        <f>Assumptions!A15</f>
        <v/>
      </c>
      <c r="Y15">
        <f>Assumptions!G15</f>
        <v/>
      </c>
      <c r="Z15">
        <f>Assumptions!I15</f>
        <v/>
      </c>
      <c r="AA15">
        <f>Assumptions!K15</f>
        <v/>
      </c>
      <c r="AB15">
        <f>Assumptions!N8</f>
        <v/>
      </c>
    </row>
    <row r="16">
      <c r="A16" s="16" t="n"/>
      <c r="B16" s="17" t="n"/>
      <c r="C16" s="17" t="n"/>
      <c r="D16" s="18" t="n"/>
      <c r="E16" s="16" t="n"/>
      <c r="F16" s="16" t="n"/>
      <c r="G16" s="19" t="n"/>
      <c r="H16" s="9">
        <f>IF($F16="","",IFERROR(VLOOKUP($F16,Assumptions!$A$5:$D$104,2,FALSE),""))</f>
        <v/>
      </c>
      <c r="I16" s="15">
        <f>IF($F16="","",IFERROR(VLOOKUP($F16,Assumptions!$A$5:$D$104,3,FALSE),""))</f>
        <v/>
      </c>
      <c r="J16" s="15">
        <f>IF($F16="","",IFERROR(VLOOKUP($F16,Assumptions!$A$5:$D$104,4,FALSE),""))</f>
        <v/>
      </c>
      <c r="K16" s="18" t="n"/>
      <c r="L16" s="16" t="n"/>
      <c r="M16" s="18" t="n"/>
      <c r="N16" s="18" t="n"/>
      <c r="O16" s="16" t="n"/>
      <c r="P16" s="15">
        <f>IF($A16="","",IFERROR($G16*$I16,""))</f>
        <v/>
      </c>
      <c r="Q16" s="15">
        <f>IF($A16="","",IF($L16="Accepted",IFERROR($P16,""),""))</f>
        <v/>
      </c>
      <c r="R16" s="15">
        <f>IF($A16="","",IF($L16="Accepted",IFERROR($Q16-$G16*$J16,""),""))</f>
        <v/>
      </c>
      <c r="S16" s="13">
        <f>IF($A16="","",IF($L16="Accepted",IFERROR($R16/$Q16,""),""))</f>
        <v/>
      </c>
      <c r="T16" s="8">
        <f>IF(OR($A16="",$K16=""),"",IF(OR($L16="Accepted",$L16="Declined"),IF($M16="","",MAX(0,$M16-$K16)),MAX(0,TODAY()-$K16)))</f>
        <v/>
      </c>
      <c r="U16" s="22">
        <f>IF($A16="","",IF($L16="","Select status",IF(OR($L16="Accepted",$L16="Declined"),"Closed",IF($N16="","Set follow-up",IF($N16&lt;=TODAY()+IFERROR(Assumptions!$N$5,0),"Check follow-up","Scheduled")))))</f>
        <v/>
      </c>
      <c r="V16" s="17" t="n"/>
      <c r="X16">
        <f>Assumptions!A16</f>
        <v/>
      </c>
      <c r="Y16">
        <f>Assumptions!G16</f>
        <v/>
      </c>
      <c r="Z16">
        <f>Assumptions!I16</f>
        <v/>
      </c>
      <c r="AA16">
        <f>Assumptions!K16</f>
        <v/>
      </c>
      <c r="AB16">
        <f>Assumptions!N9</f>
        <v/>
      </c>
    </row>
    <row r="17">
      <c r="A17" s="16" t="n"/>
      <c r="B17" s="17" t="n"/>
      <c r="C17" s="17" t="n"/>
      <c r="D17" s="18" t="n"/>
      <c r="E17" s="16" t="n"/>
      <c r="F17" s="16" t="n"/>
      <c r="G17" s="19" t="n"/>
      <c r="H17" s="12">
        <f>IF($F17="","",IFERROR(VLOOKUP($F17,Assumptions!$A$5:$D$104,2,FALSE),""))</f>
        <v/>
      </c>
      <c r="I17" s="14">
        <f>IF($F17="","",IFERROR(VLOOKUP($F17,Assumptions!$A$5:$D$104,3,FALSE),""))</f>
        <v/>
      </c>
      <c r="J17" s="14">
        <f>IF($F17="","",IFERROR(VLOOKUP($F17,Assumptions!$A$5:$D$104,4,FALSE),""))</f>
        <v/>
      </c>
      <c r="K17" s="18" t="n"/>
      <c r="L17" s="16" t="n"/>
      <c r="M17" s="18" t="n"/>
      <c r="N17" s="18" t="n"/>
      <c r="O17" s="16" t="n"/>
      <c r="P17" s="14">
        <f>IF($A17="","",IFERROR($G17*$I17,""))</f>
        <v/>
      </c>
      <c r="Q17" s="14">
        <f>IF($A17="","",IF($L17="Accepted",IFERROR($P17,""),""))</f>
        <v/>
      </c>
      <c r="R17" s="14">
        <f>IF($A17="","",IF($L17="Accepted",IFERROR($Q17-$G17*$J17,""),""))</f>
        <v/>
      </c>
      <c r="S17" s="20">
        <f>IF($A17="","",IF($L17="Accepted",IFERROR($R17/$Q17,""),""))</f>
        <v/>
      </c>
      <c r="T17" s="11">
        <f>IF(OR($A17="",$K17=""),"",IF(OR($L17="Accepted",$L17="Declined"),IF($M17="","",MAX(0,$M17-$K17)),MAX(0,TODAY()-$K17)))</f>
        <v/>
      </c>
      <c r="U17" s="21">
        <f>IF($A17="","",IF($L17="","Select status",IF(OR($L17="Accepted",$L17="Declined"),"Closed",IF($N17="","Set follow-up",IF($N17&lt;=TODAY()+IFERROR(Assumptions!$N$5,0),"Check follow-up","Scheduled")))))</f>
        <v/>
      </c>
      <c r="V17" s="17" t="n"/>
      <c r="X17">
        <f>Assumptions!A17</f>
        <v/>
      </c>
      <c r="Y17">
        <f>Assumptions!G17</f>
        <v/>
      </c>
      <c r="Z17">
        <f>Assumptions!I17</f>
        <v/>
      </c>
      <c r="AA17">
        <f>Assumptions!K17</f>
        <v/>
      </c>
      <c r="AB17">
        <f>Assumptions!N6</f>
        <v/>
      </c>
    </row>
    <row r="18">
      <c r="A18" s="16" t="n"/>
      <c r="B18" s="17" t="n"/>
      <c r="C18" s="17" t="n"/>
      <c r="D18" s="18" t="n"/>
      <c r="E18" s="16" t="n"/>
      <c r="F18" s="16" t="n"/>
      <c r="G18" s="19" t="n"/>
      <c r="H18" s="9">
        <f>IF($F18="","",IFERROR(VLOOKUP($F18,Assumptions!$A$5:$D$104,2,FALSE),""))</f>
        <v/>
      </c>
      <c r="I18" s="15">
        <f>IF($F18="","",IFERROR(VLOOKUP($F18,Assumptions!$A$5:$D$104,3,FALSE),""))</f>
        <v/>
      </c>
      <c r="J18" s="15">
        <f>IF($F18="","",IFERROR(VLOOKUP($F18,Assumptions!$A$5:$D$104,4,FALSE),""))</f>
        <v/>
      </c>
      <c r="K18" s="18" t="n"/>
      <c r="L18" s="16" t="n"/>
      <c r="M18" s="18" t="n"/>
      <c r="N18" s="18" t="n"/>
      <c r="O18" s="16" t="n"/>
      <c r="P18" s="15">
        <f>IF($A18="","",IFERROR($G18*$I18,""))</f>
        <v/>
      </c>
      <c r="Q18" s="15">
        <f>IF($A18="","",IF($L18="Accepted",IFERROR($P18,""),""))</f>
        <v/>
      </c>
      <c r="R18" s="15">
        <f>IF($A18="","",IF($L18="Accepted",IFERROR($Q18-$G18*$J18,""),""))</f>
        <v/>
      </c>
      <c r="S18" s="13">
        <f>IF($A18="","",IF($L18="Accepted",IFERROR($R18/$Q18,""),""))</f>
        <v/>
      </c>
      <c r="T18" s="8">
        <f>IF(OR($A18="",$K18=""),"",IF(OR($L18="Accepted",$L18="Declined"),IF($M18="","",MAX(0,$M18-$K18)),MAX(0,TODAY()-$K18)))</f>
        <v/>
      </c>
      <c r="U18" s="22">
        <f>IF($A18="","",IF($L18="","Select status",IF(OR($L18="Accepted",$L18="Declined"),"Closed",IF($N18="","Set follow-up",IF($N18&lt;=TODAY()+IFERROR(Assumptions!$N$5,0),"Check follow-up","Scheduled")))))</f>
        <v/>
      </c>
      <c r="V18" s="17" t="n"/>
      <c r="X18">
        <f>Assumptions!A18</f>
        <v/>
      </c>
      <c r="Y18">
        <f>Assumptions!G18</f>
        <v/>
      </c>
      <c r="Z18">
        <f>Assumptions!I18</f>
        <v/>
      </c>
      <c r="AA18">
        <f>Assumptions!K18</f>
        <v/>
      </c>
      <c r="AB18">
        <f>Assumptions!N7</f>
        <v/>
      </c>
    </row>
    <row r="19">
      <c r="A19" s="16" t="n"/>
      <c r="B19" s="17" t="n"/>
      <c r="C19" s="17" t="n"/>
      <c r="D19" s="18" t="n"/>
      <c r="E19" s="16" t="n"/>
      <c r="F19" s="16" t="n"/>
      <c r="G19" s="19" t="n"/>
      <c r="H19" s="12">
        <f>IF($F19="","",IFERROR(VLOOKUP($F19,Assumptions!$A$5:$D$104,2,FALSE),""))</f>
        <v/>
      </c>
      <c r="I19" s="14">
        <f>IF($F19="","",IFERROR(VLOOKUP($F19,Assumptions!$A$5:$D$104,3,FALSE),""))</f>
        <v/>
      </c>
      <c r="J19" s="14">
        <f>IF($F19="","",IFERROR(VLOOKUP($F19,Assumptions!$A$5:$D$104,4,FALSE),""))</f>
        <v/>
      </c>
      <c r="K19" s="18" t="n"/>
      <c r="L19" s="16" t="n"/>
      <c r="M19" s="18" t="n"/>
      <c r="N19" s="18" t="n"/>
      <c r="O19" s="16" t="n"/>
      <c r="P19" s="14">
        <f>IF($A19="","",IFERROR($G19*$I19,""))</f>
        <v/>
      </c>
      <c r="Q19" s="14">
        <f>IF($A19="","",IF($L19="Accepted",IFERROR($P19,""),""))</f>
        <v/>
      </c>
      <c r="R19" s="14">
        <f>IF($A19="","",IF($L19="Accepted",IFERROR($Q19-$G19*$J19,""),""))</f>
        <v/>
      </c>
      <c r="S19" s="20">
        <f>IF($A19="","",IF($L19="Accepted",IFERROR($R19/$Q19,""),""))</f>
        <v/>
      </c>
      <c r="T19" s="11">
        <f>IF(OR($A19="",$K19=""),"",IF(OR($L19="Accepted",$L19="Declined"),IF($M19="","",MAX(0,$M19-$K19)),MAX(0,TODAY()-$K19)))</f>
        <v/>
      </c>
      <c r="U19" s="21">
        <f>IF($A19="","",IF($L19="","Select status",IF(OR($L19="Accepted",$L19="Declined"),"Closed",IF($N19="","Set follow-up",IF($N19&lt;=TODAY()+IFERROR(Assumptions!$N$5,0),"Check follow-up","Scheduled")))))</f>
        <v/>
      </c>
      <c r="V19" s="17" t="n"/>
      <c r="X19">
        <f>Assumptions!A19</f>
        <v/>
      </c>
      <c r="Y19">
        <f>Assumptions!G19</f>
        <v/>
      </c>
      <c r="Z19">
        <f>Assumptions!I19</f>
        <v/>
      </c>
      <c r="AA19">
        <f>Assumptions!K19</f>
        <v/>
      </c>
      <c r="AB19">
        <f>Assumptions!N8</f>
        <v/>
      </c>
    </row>
    <row r="20">
      <c r="A20" s="16" t="n"/>
      <c r="B20" s="17" t="n"/>
      <c r="C20" s="17" t="n"/>
      <c r="D20" s="18" t="n"/>
      <c r="E20" s="16" t="n"/>
      <c r="F20" s="16" t="n"/>
      <c r="G20" s="19" t="n"/>
      <c r="H20" s="9">
        <f>IF($F20="","",IFERROR(VLOOKUP($F20,Assumptions!$A$5:$D$104,2,FALSE),""))</f>
        <v/>
      </c>
      <c r="I20" s="15">
        <f>IF($F20="","",IFERROR(VLOOKUP($F20,Assumptions!$A$5:$D$104,3,FALSE),""))</f>
        <v/>
      </c>
      <c r="J20" s="15">
        <f>IF($F20="","",IFERROR(VLOOKUP($F20,Assumptions!$A$5:$D$104,4,FALSE),""))</f>
        <v/>
      </c>
      <c r="K20" s="18" t="n"/>
      <c r="L20" s="16" t="n"/>
      <c r="M20" s="18" t="n"/>
      <c r="N20" s="18" t="n"/>
      <c r="O20" s="16" t="n"/>
      <c r="P20" s="15">
        <f>IF($A20="","",IFERROR($G20*$I20,""))</f>
        <v/>
      </c>
      <c r="Q20" s="15">
        <f>IF($A20="","",IF($L20="Accepted",IFERROR($P20,""),""))</f>
        <v/>
      </c>
      <c r="R20" s="15">
        <f>IF($A20="","",IF($L20="Accepted",IFERROR($Q20-$G20*$J20,""),""))</f>
        <v/>
      </c>
      <c r="S20" s="13">
        <f>IF($A20="","",IF($L20="Accepted",IFERROR($R20/$Q20,""),""))</f>
        <v/>
      </c>
      <c r="T20" s="8">
        <f>IF(OR($A20="",$K20=""),"",IF(OR($L20="Accepted",$L20="Declined"),IF($M20="","",MAX(0,$M20-$K20)),MAX(0,TODAY()-$K20)))</f>
        <v/>
      </c>
      <c r="U20" s="22">
        <f>IF($A20="","",IF($L20="","Select status",IF(OR($L20="Accepted",$L20="Declined"),"Closed",IF($N20="","Set follow-up",IF($N20&lt;=TODAY()+IFERROR(Assumptions!$N$5,0),"Check follow-up","Scheduled")))))</f>
        <v/>
      </c>
      <c r="V20" s="17" t="n"/>
      <c r="X20">
        <f>Assumptions!A20</f>
        <v/>
      </c>
      <c r="Y20">
        <f>Assumptions!G20</f>
        <v/>
      </c>
      <c r="Z20">
        <f>Assumptions!I20</f>
        <v/>
      </c>
      <c r="AA20">
        <f>Assumptions!K20</f>
        <v/>
      </c>
      <c r="AB20">
        <f>Assumptions!N9</f>
        <v/>
      </c>
    </row>
    <row r="21">
      <c r="A21" s="16" t="n"/>
      <c r="B21" s="17" t="n"/>
      <c r="C21" s="17" t="n"/>
      <c r="D21" s="18" t="n"/>
      <c r="E21" s="16" t="n"/>
      <c r="F21" s="16" t="n"/>
      <c r="G21" s="19" t="n"/>
      <c r="H21" s="12">
        <f>IF($F21="","",IFERROR(VLOOKUP($F21,Assumptions!$A$5:$D$104,2,FALSE),""))</f>
        <v/>
      </c>
      <c r="I21" s="14">
        <f>IF($F21="","",IFERROR(VLOOKUP($F21,Assumptions!$A$5:$D$104,3,FALSE),""))</f>
        <v/>
      </c>
      <c r="J21" s="14">
        <f>IF($F21="","",IFERROR(VLOOKUP($F21,Assumptions!$A$5:$D$104,4,FALSE),""))</f>
        <v/>
      </c>
      <c r="K21" s="18" t="n"/>
      <c r="L21" s="16" t="n"/>
      <c r="M21" s="18" t="n"/>
      <c r="N21" s="18" t="n"/>
      <c r="O21" s="16" t="n"/>
      <c r="P21" s="14">
        <f>IF($A21="","",IFERROR($G21*$I21,""))</f>
        <v/>
      </c>
      <c r="Q21" s="14">
        <f>IF($A21="","",IF($L21="Accepted",IFERROR($P21,""),""))</f>
        <v/>
      </c>
      <c r="R21" s="14">
        <f>IF($A21="","",IF($L21="Accepted",IFERROR($Q21-$G21*$J21,""),""))</f>
        <v/>
      </c>
      <c r="S21" s="20">
        <f>IF($A21="","",IF($L21="Accepted",IFERROR($R21/$Q21,""),""))</f>
        <v/>
      </c>
      <c r="T21" s="11">
        <f>IF(OR($A21="",$K21=""),"",IF(OR($L21="Accepted",$L21="Declined"),IF($M21="","",MAX(0,$M21-$K21)),MAX(0,TODAY()-$K21)))</f>
        <v/>
      </c>
      <c r="U21" s="21">
        <f>IF($A21="","",IF($L21="","Select status",IF(OR($L21="Accepted",$L21="Declined"),"Closed",IF($N21="","Set follow-up",IF($N21&lt;=TODAY()+IFERROR(Assumptions!$N$5,0),"Check follow-up","Scheduled")))))</f>
        <v/>
      </c>
      <c r="V21" s="17" t="n"/>
      <c r="X21">
        <f>Assumptions!A21</f>
        <v/>
      </c>
      <c r="Y21">
        <f>Assumptions!G21</f>
        <v/>
      </c>
      <c r="Z21">
        <f>Assumptions!I21</f>
        <v/>
      </c>
      <c r="AA21">
        <f>Assumptions!K21</f>
        <v/>
      </c>
      <c r="AB21">
        <f>Assumptions!N6</f>
        <v/>
      </c>
    </row>
    <row r="22">
      <c r="A22" s="16" t="n"/>
      <c r="B22" s="17" t="n"/>
      <c r="C22" s="17" t="n"/>
      <c r="D22" s="18" t="n"/>
      <c r="E22" s="16" t="n"/>
      <c r="F22" s="16" t="n"/>
      <c r="G22" s="19" t="n"/>
      <c r="H22" s="9">
        <f>IF($F22="","",IFERROR(VLOOKUP($F22,Assumptions!$A$5:$D$104,2,FALSE),""))</f>
        <v/>
      </c>
      <c r="I22" s="15">
        <f>IF($F22="","",IFERROR(VLOOKUP($F22,Assumptions!$A$5:$D$104,3,FALSE),""))</f>
        <v/>
      </c>
      <c r="J22" s="15">
        <f>IF($F22="","",IFERROR(VLOOKUP($F22,Assumptions!$A$5:$D$104,4,FALSE),""))</f>
        <v/>
      </c>
      <c r="K22" s="18" t="n"/>
      <c r="L22" s="16" t="n"/>
      <c r="M22" s="18" t="n"/>
      <c r="N22" s="18" t="n"/>
      <c r="O22" s="16" t="n"/>
      <c r="P22" s="15">
        <f>IF($A22="","",IFERROR($G22*$I22,""))</f>
        <v/>
      </c>
      <c r="Q22" s="15">
        <f>IF($A22="","",IF($L22="Accepted",IFERROR($P22,""),""))</f>
        <v/>
      </c>
      <c r="R22" s="15">
        <f>IF($A22="","",IF($L22="Accepted",IFERROR($Q22-$G22*$J22,""),""))</f>
        <v/>
      </c>
      <c r="S22" s="13">
        <f>IF($A22="","",IF($L22="Accepted",IFERROR($R22/$Q22,""),""))</f>
        <v/>
      </c>
      <c r="T22" s="8">
        <f>IF(OR($A22="",$K22=""),"",IF(OR($L22="Accepted",$L22="Declined"),IF($M22="","",MAX(0,$M22-$K22)),MAX(0,TODAY()-$K22)))</f>
        <v/>
      </c>
      <c r="U22" s="22">
        <f>IF($A22="","",IF($L22="","Select status",IF(OR($L22="Accepted",$L22="Declined"),"Closed",IF($N22="","Set follow-up",IF($N22&lt;=TODAY()+IFERROR(Assumptions!$N$5,0),"Check follow-up","Scheduled")))))</f>
        <v/>
      </c>
      <c r="V22" s="17" t="n"/>
      <c r="X22">
        <f>Assumptions!A22</f>
        <v/>
      </c>
      <c r="Y22">
        <f>Assumptions!G22</f>
        <v/>
      </c>
      <c r="Z22">
        <f>Assumptions!I22</f>
        <v/>
      </c>
      <c r="AA22">
        <f>Assumptions!K22</f>
        <v/>
      </c>
      <c r="AB22">
        <f>Assumptions!N7</f>
        <v/>
      </c>
    </row>
    <row r="23">
      <c r="A23" s="16" t="n"/>
      <c r="B23" s="17" t="n"/>
      <c r="C23" s="17" t="n"/>
      <c r="D23" s="18" t="n"/>
      <c r="E23" s="16" t="n"/>
      <c r="F23" s="16" t="n"/>
      <c r="G23" s="19" t="n"/>
      <c r="H23" s="12">
        <f>IF($F23="","",IFERROR(VLOOKUP($F23,Assumptions!$A$5:$D$104,2,FALSE),""))</f>
        <v/>
      </c>
      <c r="I23" s="14">
        <f>IF($F23="","",IFERROR(VLOOKUP($F23,Assumptions!$A$5:$D$104,3,FALSE),""))</f>
        <v/>
      </c>
      <c r="J23" s="14">
        <f>IF($F23="","",IFERROR(VLOOKUP($F23,Assumptions!$A$5:$D$104,4,FALSE),""))</f>
        <v/>
      </c>
      <c r="K23" s="18" t="n"/>
      <c r="L23" s="16" t="n"/>
      <c r="M23" s="18" t="n"/>
      <c r="N23" s="18" t="n"/>
      <c r="O23" s="16" t="n"/>
      <c r="P23" s="14">
        <f>IF($A23="","",IFERROR($G23*$I23,""))</f>
        <v/>
      </c>
      <c r="Q23" s="14">
        <f>IF($A23="","",IF($L23="Accepted",IFERROR($P23,""),""))</f>
        <v/>
      </c>
      <c r="R23" s="14">
        <f>IF($A23="","",IF($L23="Accepted",IFERROR($Q23-$G23*$J23,""),""))</f>
        <v/>
      </c>
      <c r="S23" s="20">
        <f>IF($A23="","",IF($L23="Accepted",IFERROR($R23/$Q23,""),""))</f>
        <v/>
      </c>
      <c r="T23" s="11">
        <f>IF(OR($A23="",$K23=""),"",IF(OR($L23="Accepted",$L23="Declined"),IF($M23="","",MAX(0,$M23-$K23)),MAX(0,TODAY()-$K23)))</f>
        <v/>
      </c>
      <c r="U23" s="21">
        <f>IF($A23="","",IF($L23="","Select status",IF(OR($L23="Accepted",$L23="Declined"),"Closed",IF($N23="","Set follow-up",IF($N23&lt;=TODAY()+IFERROR(Assumptions!$N$5,0),"Check follow-up","Scheduled")))))</f>
        <v/>
      </c>
      <c r="V23" s="17" t="n"/>
      <c r="X23">
        <f>Assumptions!A23</f>
        <v/>
      </c>
      <c r="Y23">
        <f>Assumptions!G23</f>
        <v/>
      </c>
      <c r="Z23">
        <f>Assumptions!I23</f>
        <v/>
      </c>
      <c r="AA23">
        <f>Assumptions!K23</f>
        <v/>
      </c>
      <c r="AB23">
        <f>Assumptions!N8</f>
        <v/>
      </c>
    </row>
    <row r="24">
      <c r="A24" s="16" t="n"/>
      <c r="B24" s="17" t="n"/>
      <c r="C24" s="17" t="n"/>
      <c r="D24" s="18" t="n"/>
      <c r="E24" s="16" t="n"/>
      <c r="F24" s="16" t="n"/>
      <c r="G24" s="19" t="n"/>
      <c r="H24" s="9">
        <f>IF($F24="","",IFERROR(VLOOKUP($F24,Assumptions!$A$5:$D$104,2,FALSE),""))</f>
        <v/>
      </c>
      <c r="I24" s="15">
        <f>IF($F24="","",IFERROR(VLOOKUP($F24,Assumptions!$A$5:$D$104,3,FALSE),""))</f>
        <v/>
      </c>
      <c r="J24" s="15">
        <f>IF($F24="","",IFERROR(VLOOKUP($F24,Assumptions!$A$5:$D$104,4,FALSE),""))</f>
        <v/>
      </c>
      <c r="K24" s="18" t="n"/>
      <c r="L24" s="16" t="n"/>
      <c r="M24" s="18" t="n"/>
      <c r="N24" s="18" t="n"/>
      <c r="O24" s="16" t="n"/>
      <c r="P24" s="15">
        <f>IF($A24="","",IFERROR($G24*$I24,""))</f>
        <v/>
      </c>
      <c r="Q24" s="15">
        <f>IF($A24="","",IF($L24="Accepted",IFERROR($P24,""),""))</f>
        <v/>
      </c>
      <c r="R24" s="15">
        <f>IF($A24="","",IF($L24="Accepted",IFERROR($Q24-$G24*$J24,""),""))</f>
        <v/>
      </c>
      <c r="S24" s="13">
        <f>IF($A24="","",IF($L24="Accepted",IFERROR($R24/$Q24,""),""))</f>
        <v/>
      </c>
      <c r="T24" s="8">
        <f>IF(OR($A24="",$K24=""),"",IF(OR($L24="Accepted",$L24="Declined"),IF($M24="","",MAX(0,$M24-$K24)),MAX(0,TODAY()-$K24)))</f>
        <v/>
      </c>
      <c r="U24" s="22">
        <f>IF($A24="","",IF($L24="","Select status",IF(OR($L24="Accepted",$L24="Declined"),"Closed",IF($N24="","Set follow-up",IF($N24&lt;=TODAY()+IFERROR(Assumptions!$N$5,0),"Check follow-up","Scheduled")))))</f>
        <v/>
      </c>
      <c r="V24" s="17" t="n"/>
      <c r="X24">
        <f>Assumptions!A24</f>
        <v/>
      </c>
      <c r="Y24">
        <f>Assumptions!G24</f>
        <v/>
      </c>
      <c r="Z24">
        <f>Assumptions!I24</f>
        <v/>
      </c>
      <c r="AA24">
        <f>Assumptions!K24</f>
        <v/>
      </c>
      <c r="AB24">
        <f>Assumptions!N9</f>
        <v/>
      </c>
    </row>
    <row r="25">
      <c r="A25" s="16" t="n"/>
      <c r="B25" s="17" t="n"/>
      <c r="C25" s="17" t="n"/>
      <c r="D25" s="18" t="n"/>
      <c r="E25" s="16" t="n"/>
      <c r="F25" s="16" t="n"/>
      <c r="G25" s="19" t="n"/>
      <c r="H25" s="12">
        <f>IF($F25="","",IFERROR(VLOOKUP($F25,Assumptions!$A$5:$D$104,2,FALSE),""))</f>
        <v/>
      </c>
      <c r="I25" s="14">
        <f>IF($F25="","",IFERROR(VLOOKUP($F25,Assumptions!$A$5:$D$104,3,FALSE),""))</f>
        <v/>
      </c>
      <c r="J25" s="14">
        <f>IF($F25="","",IFERROR(VLOOKUP($F25,Assumptions!$A$5:$D$104,4,FALSE),""))</f>
        <v/>
      </c>
      <c r="K25" s="18" t="n"/>
      <c r="L25" s="16" t="n"/>
      <c r="M25" s="18" t="n"/>
      <c r="N25" s="18" t="n"/>
      <c r="O25" s="16" t="n"/>
      <c r="P25" s="14">
        <f>IF($A25="","",IFERROR($G25*$I25,""))</f>
        <v/>
      </c>
      <c r="Q25" s="14">
        <f>IF($A25="","",IF($L25="Accepted",IFERROR($P25,""),""))</f>
        <v/>
      </c>
      <c r="R25" s="14">
        <f>IF($A25="","",IF($L25="Accepted",IFERROR($Q25-$G25*$J25,""),""))</f>
        <v/>
      </c>
      <c r="S25" s="20">
        <f>IF($A25="","",IF($L25="Accepted",IFERROR($R25/$Q25,""),""))</f>
        <v/>
      </c>
      <c r="T25" s="11">
        <f>IF(OR($A25="",$K25=""),"",IF(OR($L25="Accepted",$L25="Declined"),IF($M25="","",MAX(0,$M25-$K25)),MAX(0,TODAY()-$K25)))</f>
        <v/>
      </c>
      <c r="U25" s="21">
        <f>IF($A25="","",IF($L25="","Select status",IF(OR($L25="Accepted",$L25="Declined"),"Closed",IF($N25="","Set follow-up",IF($N25&lt;=TODAY()+IFERROR(Assumptions!$N$5,0),"Check follow-up","Scheduled")))))</f>
        <v/>
      </c>
      <c r="V25" s="17" t="n"/>
      <c r="X25">
        <f>Assumptions!A25</f>
        <v/>
      </c>
      <c r="Y25">
        <f>Assumptions!G25</f>
        <v/>
      </c>
      <c r="Z25">
        <f>Assumptions!I25</f>
        <v/>
      </c>
      <c r="AA25">
        <f>Assumptions!K25</f>
        <v/>
      </c>
      <c r="AB25">
        <f>Assumptions!N6</f>
        <v/>
      </c>
    </row>
    <row r="26">
      <c r="A26" s="16" t="n"/>
      <c r="B26" s="17" t="n"/>
      <c r="C26" s="17" t="n"/>
      <c r="D26" s="18" t="n"/>
      <c r="E26" s="16" t="n"/>
      <c r="F26" s="16" t="n"/>
      <c r="G26" s="19" t="n"/>
      <c r="H26" s="9">
        <f>IF($F26="","",IFERROR(VLOOKUP($F26,Assumptions!$A$5:$D$104,2,FALSE),""))</f>
        <v/>
      </c>
      <c r="I26" s="15">
        <f>IF($F26="","",IFERROR(VLOOKUP($F26,Assumptions!$A$5:$D$104,3,FALSE),""))</f>
        <v/>
      </c>
      <c r="J26" s="15">
        <f>IF($F26="","",IFERROR(VLOOKUP($F26,Assumptions!$A$5:$D$104,4,FALSE),""))</f>
        <v/>
      </c>
      <c r="K26" s="18" t="n"/>
      <c r="L26" s="16" t="n"/>
      <c r="M26" s="18" t="n"/>
      <c r="N26" s="18" t="n"/>
      <c r="O26" s="16" t="n"/>
      <c r="P26" s="15">
        <f>IF($A26="","",IFERROR($G26*$I26,""))</f>
        <v/>
      </c>
      <c r="Q26" s="15">
        <f>IF($A26="","",IF($L26="Accepted",IFERROR($P26,""),""))</f>
        <v/>
      </c>
      <c r="R26" s="15">
        <f>IF($A26="","",IF($L26="Accepted",IFERROR($Q26-$G26*$J26,""),""))</f>
        <v/>
      </c>
      <c r="S26" s="13">
        <f>IF($A26="","",IF($L26="Accepted",IFERROR($R26/$Q26,""),""))</f>
        <v/>
      </c>
      <c r="T26" s="8">
        <f>IF(OR($A26="",$K26=""),"",IF(OR($L26="Accepted",$L26="Declined"),IF($M26="","",MAX(0,$M26-$K26)),MAX(0,TODAY()-$K26)))</f>
        <v/>
      </c>
      <c r="U26" s="22">
        <f>IF($A26="","",IF($L26="","Select status",IF(OR($L26="Accepted",$L26="Declined"),"Closed",IF($N26="","Set follow-up",IF($N26&lt;=TODAY()+IFERROR(Assumptions!$N$5,0),"Check follow-up","Scheduled")))))</f>
        <v/>
      </c>
      <c r="V26" s="17" t="n"/>
      <c r="X26">
        <f>Assumptions!A26</f>
        <v/>
      </c>
      <c r="Y26">
        <f>Assumptions!G26</f>
        <v/>
      </c>
      <c r="Z26">
        <f>Assumptions!I26</f>
        <v/>
      </c>
      <c r="AA26">
        <f>Assumptions!K26</f>
        <v/>
      </c>
      <c r="AB26">
        <f>Assumptions!N7</f>
        <v/>
      </c>
    </row>
    <row r="27">
      <c r="A27" s="16" t="n"/>
      <c r="B27" s="17" t="n"/>
      <c r="C27" s="17" t="n"/>
      <c r="D27" s="18" t="n"/>
      <c r="E27" s="16" t="n"/>
      <c r="F27" s="16" t="n"/>
      <c r="G27" s="19" t="n"/>
      <c r="H27" s="12">
        <f>IF($F27="","",IFERROR(VLOOKUP($F27,Assumptions!$A$5:$D$104,2,FALSE),""))</f>
        <v/>
      </c>
      <c r="I27" s="14">
        <f>IF($F27="","",IFERROR(VLOOKUP($F27,Assumptions!$A$5:$D$104,3,FALSE),""))</f>
        <v/>
      </c>
      <c r="J27" s="14">
        <f>IF($F27="","",IFERROR(VLOOKUP($F27,Assumptions!$A$5:$D$104,4,FALSE),""))</f>
        <v/>
      </c>
      <c r="K27" s="18" t="n"/>
      <c r="L27" s="16" t="n"/>
      <c r="M27" s="18" t="n"/>
      <c r="N27" s="18" t="n"/>
      <c r="O27" s="16" t="n"/>
      <c r="P27" s="14">
        <f>IF($A27="","",IFERROR($G27*$I27,""))</f>
        <v/>
      </c>
      <c r="Q27" s="14">
        <f>IF($A27="","",IF($L27="Accepted",IFERROR($P27,""),""))</f>
        <v/>
      </c>
      <c r="R27" s="14">
        <f>IF($A27="","",IF($L27="Accepted",IFERROR($Q27-$G27*$J27,""),""))</f>
        <v/>
      </c>
      <c r="S27" s="20">
        <f>IF($A27="","",IF($L27="Accepted",IFERROR($R27/$Q27,""),""))</f>
        <v/>
      </c>
      <c r="T27" s="11">
        <f>IF(OR($A27="",$K27=""),"",IF(OR($L27="Accepted",$L27="Declined"),IF($M27="","",MAX(0,$M27-$K27)),MAX(0,TODAY()-$K27)))</f>
        <v/>
      </c>
      <c r="U27" s="21">
        <f>IF($A27="","",IF($L27="","Select status",IF(OR($L27="Accepted",$L27="Declined"),"Closed",IF($N27="","Set follow-up",IF($N27&lt;=TODAY()+IFERROR(Assumptions!$N$5,0),"Check follow-up","Scheduled")))))</f>
        <v/>
      </c>
      <c r="V27" s="17" t="n"/>
      <c r="X27">
        <f>Assumptions!A27</f>
        <v/>
      </c>
      <c r="Y27">
        <f>Assumptions!G27</f>
        <v/>
      </c>
      <c r="Z27">
        <f>Assumptions!I27</f>
        <v/>
      </c>
      <c r="AA27">
        <f>Assumptions!K27</f>
        <v/>
      </c>
      <c r="AB27">
        <f>Assumptions!N8</f>
        <v/>
      </c>
    </row>
    <row r="28">
      <c r="A28" s="16" t="n"/>
      <c r="B28" s="17" t="n"/>
      <c r="C28" s="17" t="n"/>
      <c r="D28" s="18" t="n"/>
      <c r="E28" s="16" t="n"/>
      <c r="F28" s="16" t="n"/>
      <c r="G28" s="19" t="n"/>
      <c r="H28" s="9">
        <f>IF($F28="","",IFERROR(VLOOKUP($F28,Assumptions!$A$5:$D$104,2,FALSE),""))</f>
        <v/>
      </c>
      <c r="I28" s="15">
        <f>IF($F28="","",IFERROR(VLOOKUP($F28,Assumptions!$A$5:$D$104,3,FALSE),""))</f>
        <v/>
      </c>
      <c r="J28" s="15">
        <f>IF($F28="","",IFERROR(VLOOKUP($F28,Assumptions!$A$5:$D$104,4,FALSE),""))</f>
        <v/>
      </c>
      <c r="K28" s="18" t="n"/>
      <c r="L28" s="16" t="n"/>
      <c r="M28" s="18" t="n"/>
      <c r="N28" s="18" t="n"/>
      <c r="O28" s="16" t="n"/>
      <c r="P28" s="15">
        <f>IF($A28="","",IFERROR($G28*$I28,""))</f>
        <v/>
      </c>
      <c r="Q28" s="15">
        <f>IF($A28="","",IF($L28="Accepted",IFERROR($P28,""),""))</f>
        <v/>
      </c>
      <c r="R28" s="15">
        <f>IF($A28="","",IF($L28="Accepted",IFERROR($Q28-$G28*$J28,""),""))</f>
        <v/>
      </c>
      <c r="S28" s="13">
        <f>IF($A28="","",IF($L28="Accepted",IFERROR($R28/$Q28,""),""))</f>
        <v/>
      </c>
      <c r="T28" s="8">
        <f>IF(OR($A28="",$K28=""),"",IF(OR($L28="Accepted",$L28="Declined"),IF($M28="","",MAX(0,$M28-$K28)),MAX(0,TODAY()-$K28)))</f>
        <v/>
      </c>
      <c r="U28" s="22">
        <f>IF($A28="","",IF($L28="","Select status",IF(OR($L28="Accepted",$L28="Declined"),"Closed",IF($N28="","Set follow-up",IF($N28&lt;=TODAY()+IFERROR(Assumptions!$N$5,0),"Check follow-up","Scheduled")))))</f>
        <v/>
      </c>
      <c r="V28" s="17" t="n"/>
      <c r="X28">
        <f>Assumptions!A28</f>
        <v/>
      </c>
      <c r="Y28">
        <f>Assumptions!G28</f>
        <v/>
      </c>
      <c r="Z28">
        <f>Assumptions!I28</f>
        <v/>
      </c>
      <c r="AA28">
        <f>Assumptions!K28</f>
        <v/>
      </c>
      <c r="AB28">
        <f>Assumptions!N9</f>
        <v/>
      </c>
    </row>
    <row r="29">
      <c r="A29" s="16" t="n"/>
      <c r="B29" s="17" t="n"/>
      <c r="C29" s="17" t="n"/>
      <c r="D29" s="18" t="n"/>
      <c r="E29" s="16" t="n"/>
      <c r="F29" s="16" t="n"/>
      <c r="G29" s="19" t="n"/>
      <c r="H29" s="12">
        <f>IF($F29="","",IFERROR(VLOOKUP($F29,Assumptions!$A$5:$D$104,2,FALSE),""))</f>
        <v/>
      </c>
      <c r="I29" s="14">
        <f>IF($F29="","",IFERROR(VLOOKUP($F29,Assumptions!$A$5:$D$104,3,FALSE),""))</f>
        <v/>
      </c>
      <c r="J29" s="14">
        <f>IF($F29="","",IFERROR(VLOOKUP($F29,Assumptions!$A$5:$D$104,4,FALSE),""))</f>
        <v/>
      </c>
      <c r="K29" s="18" t="n"/>
      <c r="L29" s="16" t="n"/>
      <c r="M29" s="18" t="n"/>
      <c r="N29" s="18" t="n"/>
      <c r="O29" s="16" t="n"/>
      <c r="P29" s="14">
        <f>IF($A29="","",IFERROR($G29*$I29,""))</f>
        <v/>
      </c>
      <c r="Q29" s="14">
        <f>IF($A29="","",IF($L29="Accepted",IFERROR($P29,""),""))</f>
        <v/>
      </c>
      <c r="R29" s="14">
        <f>IF($A29="","",IF($L29="Accepted",IFERROR($Q29-$G29*$J29,""),""))</f>
        <v/>
      </c>
      <c r="S29" s="20">
        <f>IF($A29="","",IF($L29="Accepted",IFERROR($R29/$Q29,""),""))</f>
        <v/>
      </c>
      <c r="T29" s="11">
        <f>IF(OR($A29="",$K29=""),"",IF(OR($L29="Accepted",$L29="Declined"),IF($M29="","",MAX(0,$M29-$K29)),MAX(0,TODAY()-$K29)))</f>
        <v/>
      </c>
      <c r="U29" s="21">
        <f>IF($A29="","",IF($L29="","Select status",IF(OR($L29="Accepted",$L29="Declined"),"Closed",IF($N29="","Set follow-up",IF($N29&lt;=TODAY()+IFERROR(Assumptions!$N$5,0),"Check follow-up","Scheduled")))))</f>
        <v/>
      </c>
      <c r="V29" s="17" t="n"/>
      <c r="X29">
        <f>Assumptions!A29</f>
        <v/>
      </c>
      <c r="Y29">
        <f>Assumptions!G29</f>
        <v/>
      </c>
      <c r="Z29">
        <f>Assumptions!I29</f>
        <v/>
      </c>
      <c r="AA29">
        <f>Assumptions!K29</f>
        <v/>
      </c>
      <c r="AB29">
        <f>Assumptions!N6</f>
        <v/>
      </c>
    </row>
    <row r="30">
      <c r="A30" s="16" t="n"/>
      <c r="B30" s="17" t="n"/>
      <c r="C30" s="17" t="n"/>
      <c r="D30" s="18" t="n"/>
      <c r="E30" s="16" t="n"/>
      <c r="F30" s="16" t="n"/>
      <c r="G30" s="19" t="n"/>
      <c r="H30" s="9">
        <f>IF($F30="","",IFERROR(VLOOKUP($F30,Assumptions!$A$5:$D$104,2,FALSE),""))</f>
        <v/>
      </c>
      <c r="I30" s="15">
        <f>IF($F30="","",IFERROR(VLOOKUP($F30,Assumptions!$A$5:$D$104,3,FALSE),""))</f>
        <v/>
      </c>
      <c r="J30" s="15">
        <f>IF($F30="","",IFERROR(VLOOKUP($F30,Assumptions!$A$5:$D$104,4,FALSE),""))</f>
        <v/>
      </c>
      <c r="K30" s="18" t="n"/>
      <c r="L30" s="16" t="n"/>
      <c r="M30" s="18" t="n"/>
      <c r="N30" s="18" t="n"/>
      <c r="O30" s="16" t="n"/>
      <c r="P30" s="15">
        <f>IF($A30="","",IFERROR($G30*$I30,""))</f>
        <v/>
      </c>
      <c r="Q30" s="15">
        <f>IF($A30="","",IF($L30="Accepted",IFERROR($P30,""),""))</f>
        <v/>
      </c>
      <c r="R30" s="15">
        <f>IF($A30="","",IF($L30="Accepted",IFERROR($Q30-$G30*$J30,""),""))</f>
        <v/>
      </c>
      <c r="S30" s="13">
        <f>IF($A30="","",IF($L30="Accepted",IFERROR($R30/$Q30,""),""))</f>
        <v/>
      </c>
      <c r="T30" s="8">
        <f>IF(OR($A30="",$K30=""),"",IF(OR($L30="Accepted",$L30="Declined"),IF($M30="","",MAX(0,$M30-$K30)),MAX(0,TODAY()-$K30)))</f>
        <v/>
      </c>
      <c r="U30" s="22">
        <f>IF($A30="","",IF($L30="","Select status",IF(OR($L30="Accepted",$L30="Declined"),"Closed",IF($N30="","Set follow-up",IF($N30&lt;=TODAY()+IFERROR(Assumptions!$N$5,0),"Check follow-up","Scheduled")))))</f>
        <v/>
      </c>
      <c r="V30" s="17" t="n"/>
      <c r="X30">
        <f>Assumptions!A30</f>
        <v/>
      </c>
      <c r="Y30">
        <f>Assumptions!G30</f>
        <v/>
      </c>
      <c r="Z30">
        <f>Assumptions!I30</f>
        <v/>
      </c>
      <c r="AA30">
        <f>Assumptions!K30</f>
        <v/>
      </c>
      <c r="AB30">
        <f>Assumptions!N7</f>
        <v/>
      </c>
    </row>
    <row r="31">
      <c r="A31" s="16" t="n"/>
      <c r="B31" s="17" t="n"/>
      <c r="C31" s="17" t="n"/>
      <c r="D31" s="18" t="n"/>
      <c r="E31" s="16" t="n"/>
      <c r="F31" s="16" t="n"/>
      <c r="G31" s="19" t="n"/>
      <c r="H31" s="12">
        <f>IF($F31="","",IFERROR(VLOOKUP($F31,Assumptions!$A$5:$D$104,2,FALSE),""))</f>
        <v/>
      </c>
      <c r="I31" s="14">
        <f>IF($F31="","",IFERROR(VLOOKUP($F31,Assumptions!$A$5:$D$104,3,FALSE),""))</f>
        <v/>
      </c>
      <c r="J31" s="14">
        <f>IF($F31="","",IFERROR(VLOOKUP($F31,Assumptions!$A$5:$D$104,4,FALSE),""))</f>
        <v/>
      </c>
      <c r="K31" s="18" t="n"/>
      <c r="L31" s="16" t="n"/>
      <c r="M31" s="18" t="n"/>
      <c r="N31" s="18" t="n"/>
      <c r="O31" s="16" t="n"/>
      <c r="P31" s="14">
        <f>IF($A31="","",IFERROR($G31*$I31,""))</f>
        <v/>
      </c>
      <c r="Q31" s="14">
        <f>IF($A31="","",IF($L31="Accepted",IFERROR($P31,""),""))</f>
        <v/>
      </c>
      <c r="R31" s="14">
        <f>IF($A31="","",IF($L31="Accepted",IFERROR($Q31-$G31*$J31,""),""))</f>
        <v/>
      </c>
      <c r="S31" s="20">
        <f>IF($A31="","",IF($L31="Accepted",IFERROR($R31/$Q31,""),""))</f>
        <v/>
      </c>
      <c r="T31" s="11">
        <f>IF(OR($A31="",$K31=""),"",IF(OR($L31="Accepted",$L31="Declined"),IF($M31="","",MAX(0,$M31-$K31)),MAX(0,TODAY()-$K31)))</f>
        <v/>
      </c>
      <c r="U31" s="21">
        <f>IF($A31="","",IF($L31="","Select status",IF(OR($L31="Accepted",$L31="Declined"),"Closed",IF($N31="","Set follow-up",IF($N31&lt;=TODAY()+IFERROR(Assumptions!$N$5,0),"Check follow-up","Scheduled")))))</f>
        <v/>
      </c>
      <c r="V31" s="17" t="n"/>
      <c r="X31">
        <f>Assumptions!A31</f>
        <v/>
      </c>
      <c r="Y31">
        <f>Assumptions!G31</f>
        <v/>
      </c>
      <c r="Z31">
        <f>Assumptions!I31</f>
        <v/>
      </c>
      <c r="AA31">
        <f>Assumptions!K31</f>
        <v/>
      </c>
      <c r="AB31">
        <f>Assumptions!N8</f>
        <v/>
      </c>
    </row>
    <row r="32">
      <c r="A32" s="16" t="n"/>
      <c r="B32" s="17" t="n"/>
      <c r="C32" s="17" t="n"/>
      <c r="D32" s="18" t="n"/>
      <c r="E32" s="16" t="n"/>
      <c r="F32" s="16" t="n"/>
      <c r="G32" s="19" t="n"/>
      <c r="H32" s="9">
        <f>IF($F32="","",IFERROR(VLOOKUP($F32,Assumptions!$A$5:$D$104,2,FALSE),""))</f>
        <v/>
      </c>
      <c r="I32" s="15">
        <f>IF($F32="","",IFERROR(VLOOKUP($F32,Assumptions!$A$5:$D$104,3,FALSE),""))</f>
        <v/>
      </c>
      <c r="J32" s="15">
        <f>IF($F32="","",IFERROR(VLOOKUP($F32,Assumptions!$A$5:$D$104,4,FALSE),""))</f>
        <v/>
      </c>
      <c r="K32" s="18" t="n"/>
      <c r="L32" s="16" t="n"/>
      <c r="M32" s="18" t="n"/>
      <c r="N32" s="18" t="n"/>
      <c r="O32" s="16" t="n"/>
      <c r="P32" s="15">
        <f>IF($A32="","",IFERROR($G32*$I32,""))</f>
        <v/>
      </c>
      <c r="Q32" s="15">
        <f>IF($A32="","",IF($L32="Accepted",IFERROR($P32,""),""))</f>
        <v/>
      </c>
      <c r="R32" s="15">
        <f>IF($A32="","",IF($L32="Accepted",IFERROR($Q32-$G32*$J32,""),""))</f>
        <v/>
      </c>
      <c r="S32" s="13">
        <f>IF($A32="","",IF($L32="Accepted",IFERROR($R32/$Q32,""),""))</f>
        <v/>
      </c>
      <c r="T32" s="8">
        <f>IF(OR($A32="",$K32=""),"",IF(OR($L32="Accepted",$L32="Declined"),IF($M32="","",MAX(0,$M32-$K32)),MAX(0,TODAY()-$K32)))</f>
        <v/>
      </c>
      <c r="U32" s="22">
        <f>IF($A32="","",IF($L32="","Select status",IF(OR($L32="Accepted",$L32="Declined"),"Closed",IF($N32="","Set follow-up",IF($N32&lt;=TODAY()+IFERROR(Assumptions!$N$5,0),"Check follow-up","Scheduled")))))</f>
        <v/>
      </c>
      <c r="V32" s="17" t="n"/>
      <c r="X32">
        <f>Assumptions!A32</f>
        <v/>
      </c>
      <c r="Y32">
        <f>Assumptions!G32</f>
        <v/>
      </c>
      <c r="Z32">
        <f>Assumptions!I32</f>
        <v/>
      </c>
      <c r="AA32">
        <f>Assumptions!K32</f>
        <v/>
      </c>
      <c r="AB32">
        <f>Assumptions!N9</f>
        <v/>
      </c>
    </row>
    <row r="33">
      <c r="A33" s="16" t="n"/>
      <c r="B33" s="17" t="n"/>
      <c r="C33" s="17" t="n"/>
      <c r="D33" s="18" t="n"/>
      <c r="E33" s="16" t="n"/>
      <c r="F33" s="16" t="n"/>
      <c r="G33" s="19" t="n"/>
      <c r="H33" s="12">
        <f>IF($F33="","",IFERROR(VLOOKUP($F33,Assumptions!$A$5:$D$104,2,FALSE),""))</f>
        <v/>
      </c>
      <c r="I33" s="14">
        <f>IF($F33="","",IFERROR(VLOOKUP($F33,Assumptions!$A$5:$D$104,3,FALSE),""))</f>
        <v/>
      </c>
      <c r="J33" s="14">
        <f>IF($F33="","",IFERROR(VLOOKUP($F33,Assumptions!$A$5:$D$104,4,FALSE),""))</f>
        <v/>
      </c>
      <c r="K33" s="18" t="n"/>
      <c r="L33" s="16" t="n"/>
      <c r="M33" s="18" t="n"/>
      <c r="N33" s="18" t="n"/>
      <c r="O33" s="16" t="n"/>
      <c r="P33" s="14">
        <f>IF($A33="","",IFERROR($G33*$I33,""))</f>
        <v/>
      </c>
      <c r="Q33" s="14">
        <f>IF($A33="","",IF($L33="Accepted",IFERROR($P33,""),""))</f>
        <v/>
      </c>
      <c r="R33" s="14">
        <f>IF($A33="","",IF($L33="Accepted",IFERROR($Q33-$G33*$J33,""),""))</f>
        <v/>
      </c>
      <c r="S33" s="20">
        <f>IF($A33="","",IF($L33="Accepted",IFERROR($R33/$Q33,""),""))</f>
        <v/>
      </c>
      <c r="T33" s="11">
        <f>IF(OR($A33="",$K33=""),"",IF(OR($L33="Accepted",$L33="Declined"),IF($M33="","",MAX(0,$M33-$K33)),MAX(0,TODAY()-$K33)))</f>
        <v/>
      </c>
      <c r="U33" s="21">
        <f>IF($A33="","",IF($L33="","Select status",IF(OR($L33="Accepted",$L33="Declined"),"Closed",IF($N33="","Set follow-up",IF($N33&lt;=TODAY()+IFERROR(Assumptions!$N$5,0),"Check follow-up","Scheduled")))))</f>
        <v/>
      </c>
      <c r="V33" s="17" t="n"/>
      <c r="X33">
        <f>Assumptions!A33</f>
        <v/>
      </c>
      <c r="Y33">
        <f>Assumptions!G33</f>
        <v/>
      </c>
      <c r="Z33">
        <f>Assumptions!I33</f>
        <v/>
      </c>
      <c r="AA33">
        <f>Assumptions!K33</f>
        <v/>
      </c>
      <c r="AB33">
        <f>Assumptions!N6</f>
        <v/>
      </c>
    </row>
    <row r="34">
      <c r="A34" s="16" t="n"/>
      <c r="B34" s="17" t="n"/>
      <c r="C34" s="17" t="n"/>
      <c r="D34" s="18" t="n"/>
      <c r="E34" s="16" t="n"/>
      <c r="F34" s="16" t="n"/>
      <c r="G34" s="19" t="n"/>
      <c r="H34" s="9">
        <f>IF($F34="","",IFERROR(VLOOKUP($F34,Assumptions!$A$5:$D$104,2,FALSE),""))</f>
        <v/>
      </c>
      <c r="I34" s="15">
        <f>IF($F34="","",IFERROR(VLOOKUP($F34,Assumptions!$A$5:$D$104,3,FALSE),""))</f>
        <v/>
      </c>
      <c r="J34" s="15">
        <f>IF($F34="","",IFERROR(VLOOKUP($F34,Assumptions!$A$5:$D$104,4,FALSE),""))</f>
        <v/>
      </c>
      <c r="K34" s="18" t="n"/>
      <c r="L34" s="16" t="n"/>
      <c r="M34" s="18" t="n"/>
      <c r="N34" s="18" t="n"/>
      <c r="O34" s="16" t="n"/>
      <c r="P34" s="15">
        <f>IF($A34="","",IFERROR($G34*$I34,""))</f>
        <v/>
      </c>
      <c r="Q34" s="15">
        <f>IF($A34="","",IF($L34="Accepted",IFERROR($P34,""),""))</f>
        <v/>
      </c>
      <c r="R34" s="15">
        <f>IF($A34="","",IF($L34="Accepted",IFERROR($Q34-$G34*$J34,""),""))</f>
        <v/>
      </c>
      <c r="S34" s="13">
        <f>IF($A34="","",IF($L34="Accepted",IFERROR($R34/$Q34,""),""))</f>
        <v/>
      </c>
      <c r="T34" s="8">
        <f>IF(OR($A34="",$K34=""),"",IF(OR($L34="Accepted",$L34="Declined"),IF($M34="","",MAX(0,$M34-$K34)),MAX(0,TODAY()-$K34)))</f>
        <v/>
      </c>
      <c r="U34" s="22">
        <f>IF($A34="","",IF($L34="","Select status",IF(OR($L34="Accepted",$L34="Declined"),"Closed",IF($N34="","Set follow-up",IF($N34&lt;=TODAY()+IFERROR(Assumptions!$N$5,0),"Check follow-up","Scheduled")))))</f>
        <v/>
      </c>
      <c r="V34" s="17" t="n"/>
      <c r="X34">
        <f>Assumptions!A34</f>
        <v/>
      </c>
      <c r="Y34">
        <f>Assumptions!G34</f>
        <v/>
      </c>
      <c r="Z34">
        <f>Assumptions!I34</f>
        <v/>
      </c>
      <c r="AA34">
        <f>Assumptions!K34</f>
        <v/>
      </c>
      <c r="AB34">
        <f>Assumptions!N7</f>
        <v/>
      </c>
    </row>
    <row r="35">
      <c r="A35" s="16" t="n"/>
      <c r="B35" s="17" t="n"/>
      <c r="C35" s="17" t="n"/>
      <c r="D35" s="18" t="n"/>
      <c r="E35" s="16" t="n"/>
      <c r="F35" s="16" t="n"/>
      <c r="G35" s="19" t="n"/>
      <c r="H35" s="12">
        <f>IF($F35="","",IFERROR(VLOOKUP($F35,Assumptions!$A$5:$D$104,2,FALSE),""))</f>
        <v/>
      </c>
      <c r="I35" s="14">
        <f>IF($F35="","",IFERROR(VLOOKUP($F35,Assumptions!$A$5:$D$104,3,FALSE),""))</f>
        <v/>
      </c>
      <c r="J35" s="14">
        <f>IF($F35="","",IFERROR(VLOOKUP($F35,Assumptions!$A$5:$D$104,4,FALSE),""))</f>
        <v/>
      </c>
      <c r="K35" s="18" t="n"/>
      <c r="L35" s="16" t="n"/>
      <c r="M35" s="18" t="n"/>
      <c r="N35" s="18" t="n"/>
      <c r="O35" s="16" t="n"/>
      <c r="P35" s="14">
        <f>IF($A35="","",IFERROR($G35*$I35,""))</f>
        <v/>
      </c>
      <c r="Q35" s="14">
        <f>IF($A35="","",IF($L35="Accepted",IFERROR($P35,""),""))</f>
        <v/>
      </c>
      <c r="R35" s="14">
        <f>IF($A35="","",IF($L35="Accepted",IFERROR($Q35-$G35*$J35,""),""))</f>
        <v/>
      </c>
      <c r="S35" s="20">
        <f>IF($A35="","",IF($L35="Accepted",IFERROR($R35/$Q35,""),""))</f>
        <v/>
      </c>
      <c r="T35" s="11">
        <f>IF(OR($A35="",$K35=""),"",IF(OR($L35="Accepted",$L35="Declined"),IF($M35="","",MAX(0,$M35-$K35)),MAX(0,TODAY()-$K35)))</f>
        <v/>
      </c>
      <c r="U35" s="21">
        <f>IF($A35="","",IF($L35="","Select status",IF(OR($L35="Accepted",$L35="Declined"),"Closed",IF($N35="","Set follow-up",IF($N35&lt;=TODAY()+IFERROR(Assumptions!$N$5,0),"Check follow-up","Scheduled")))))</f>
        <v/>
      </c>
      <c r="V35" s="17" t="n"/>
      <c r="X35">
        <f>Assumptions!A35</f>
        <v/>
      </c>
      <c r="Y35">
        <f>Assumptions!G35</f>
        <v/>
      </c>
      <c r="Z35">
        <f>Assumptions!I35</f>
        <v/>
      </c>
      <c r="AA35">
        <f>Assumptions!K35</f>
        <v/>
      </c>
      <c r="AB35">
        <f>Assumptions!N8</f>
        <v/>
      </c>
    </row>
    <row r="36">
      <c r="A36" s="16" t="n"/>
      <c r="B36" s="17" t="n"/>
      <c r="C36" s="17" t="n"/>
      <c r="D36" s="18" t="n"/>
      <c r="E36" s="16" t="n"/>
      <c r="F36" s="16" t="n"/>
      <c r="G36" s="19" t="n"/>
      <c r="H36" s="9">
        <f>IF($F36="","",IFERROR(VLOOKUP($F36,Assumptions!$A$5:$D$104,2,FALSE),""))</f>
        <v/>
      </c>
      <c r="I36" s="15">
        <f>IF($F36="","",IFERROR(VLOOKUP($F36,Assumptions!$A$5:$D$104,3,FALSE),""))</f>
        <v/>
      </c>
      <c r="J36" s="15">
        <f>IF($F36="","",IFERROR(VLOOKUP($F36,Assumptions!$A$5:$D$104,4,FALSE),""))</f>
        <v/>
      </c>
      <c r="K36" s="18" t="n"/>
      <c r="L36" s="16" t="n"/>
      <c r="M36" s="18" t="n"/>
      <c r="N36" s="18" t="n"/>
      <c r="O36" s="16" t="n"/>
      <c r="P36" s="15">
        <f>IF($A36="","",IFERROR($G36*$I36,""))</f>
        <v/>
      </c>
      <c r="Q36" s="15">
        <f>IF($A36="","",IF($L36="Accepted",IFERROR($P36,""),""))</f>
        <v/>
      </c>
      <c r="R36" s="15">
        <f>IF($A36="","",IF($L36="Accepted",IFERROR($Q36-$G36*$J36,""),""))</f>
        <v/>
      </c>
      <c r="S36" s="13">
        <f>IF($A36="","",IF($L36="Accepted",IFERROR($R36/$Q36,""),""))</f>
        <v/>
      </c>
      <c r="T36" s="8">
        <f>IF(OR($A36="",$K36=""),"",IF(OR($L36="Accepted",$L36="Declined"),IF($M36="","",MAX(0,$M36-$K36)),MAX(0,TODAY()-$K36)))</f>
        <v/>
      </c>
      <c r="U36" s="22">
        <f>IF($A36="","",IF($L36="","Select status",IF(OR($L36="Accepted",$L36="Declined"),"Closed",IF($N36="","Set follow-up",IF($N36&lt;=TODAY()+IFERROR(Assumptions!$N$5,0),"Check follow-up","Scheduled")))))</f>
        <v/>
      </c>
      <c r="V36" s="17" t="n"/>
      <c r="X36">
        <f>Assumptions!A36</f>
        <v/>
      </c>
      <c r="Y36">
        <f>Assumptions!G36</f>
        <v/>
      </c>
      <c r="Z36">
        <f>Assumptions!I36</f>
        <v/>
      </c>
      <c r="AA36">
        <f>Assumptions!K36</f>
        <v/>
      </c>
      <c r="AB36">
        <f>Assumptions!N9</f>
        <v/>
      </c>
    </row>
    <row r="37">
      <c r="A37" s="16" t="n"/>
      <c r="B37" s="17" t="n"/>
      <c r="C37" s="17" t="n"/>
      <c r="D37" s="18" t="n"/>
      <c r="E37" s="16" t="n"/>
      <c r="F37" s="16" t="n"/>
      <c r="G37" s="19" t="n"/>
      <c r="H37" s="12">
        <f>IF($F37="","",IFERROR(VLOOKUP($F37,Assumptions!$A$5:$D$104,2,FALSE),""))</f>
        <v/>
      </c>
      <c r="I37" s="14">
        <f>IF($F37="","",IFERROR(VLOOKUP($F37,Assumptions!$A$5:$D$104,3,FALSE),""))</f>
        <v/>
      </c>
      <c r="J37" s="14">
        <f>IF($F37="","",IFERROR(VLOOKUP($F37,Assumptions!$A$5:$D$104,4,FALSE),""))</f>
        <v/>
      </c>
      <c r="K37" s="18" t="n"/>
      <c r="L37" s="16" t="n"/>
      <c r="M37" s="18" t="n"/>
      <c r="N37" s="18" t="n"/>
      <c r="O37" s="16" t="n"/>
      <c r="P37" s="14">
        <f>IF($A37="","",IFERROR($G37*$I37,""))</f>
        <v/>
      </c>
      <c r="Q37" s="14">
        <f>IF($A37="","",IF($L37="Accepted",IFERROR($P37,""),""))</f>
        <v/>
      </c>
      <c r="R37" s="14">
        <f>IF($A37="","",IF($L37="Accepted",IFERROR($Q37-$G37*$J37,""),""))</f>
        <v/>
      </c>
      <c r="S37" s="20">
        <f>IF($A37="","",IF($L37="Accepted",IFERROR($R37/$Q37,""),""))</f>
        <v/>
      </c>
      <c r="T37" s="11">
        <f>IF(OR($A37="",$K37=""),"",IF(OR($L37="Accepted",$L37="Declined"),IF($M37="","",MAX(0,$M37-$K37)),MAX(0,TODAY()-$K37)))</f>
        <v/>
      </c>
      <c r="U37" s="21">
        <f>IF($A37="","",IF($L37="","Select status",IF(OR($L37="Accepted",$L37="Declined"),"Closed",IF($N37="","Set follow-up",IF($N37&lt;=TODAY()+IFERROR(Assumptions!$N$5,0),"Check follow-up","Scheduled")))))</f>
        <v/>
      </c>
      <c r="V37" s="17" t="n"/>
      <c r="X37">
        <f>Assumptions!A37</f>
        <v/>
      </c>
      <c r="Y37">
        <f>Assumptions!G37</f>
        <v/>
      </c>
      <c r="Z37">
        <f>Assumptions!I37</f>
        <v/>
      </c>
      <c r="AA37">
        <f>Assumptions!K37</f>
        <v/>
      </c>
      <c r="AB37">
        <f>Assumptions!N6</f>
        <v/>
      </c>
    </row>
    <row r="38">
      <c r="A38" s="16" t="n"/>
      <c r="B38" s="17" t="n"/>
      <c r="C38" s="17" t="n"/>
      <c r="D38" s="18" t="n"/>
      <c r="E38" s="16" t="n"/>
      <c r="F38" s="16" t="n"/>
      <c r="G38" s="19" t="n"/>
      <c r="H38" s="9">
        <f>IF($F38="","",IFERROR(VLOOKUP($F38,Assumptions!$A$5:$D$104,2,FALSE),""))</f>
        <v/>
      </c>
      <c r="I38" s="15">
        <f>IF($F38="","",IFERROR(VLOOKUP($F38,Assumptions!$A$5:$D$104,3,FALSE),""))</f>
        <v/>
      </c>
      <c r="J38" s="15">
        <f>IF($F38="","",IFERROR(VLOOKUP($F38,Assumptions!$A$5:$D$104,4,FALSE),""))</f>
        <v/>
      </c>
      <c r="K38" s="18" t="n"/>
      <c r="L38" s="16" t="n"/>
      <c r="M38" s="18" t="n"/>
      <c r="N38" s="18" t="n"/>
      <c r="O38" s="16" t="n"/>
      <c r="P38" s="15">
        <f>IF($A38="","",IFERROR($G38*$I38,""))</f>
        <v/>
      </c>
      <c r="Q38" s="15">
        <f>IF($A38="","",IF($L38="Accepted",IFERROR($P38,""),""))</f>
        <v/>
      </c>
      <c r="R38" s="15">
        <f>IF($A38="","",IF($L38="Accepted",IFERROR($Q38-$G38*$J38,""),""))</f>
        <v/>
      </c>
      <c r="S38" s="13">
        <f>IF($A38="","",IF($L38="Accepted",IFERROR($R38/$Q38,""),""))</f>
        <v/>
      </c>
      <c r="T38" s="8">
        <f>IF(OR($A38="",$K38=""),"",IF(OR($L38="Accepted",$L38="Declined"),IF($M38="","",MAX(0,$M38-$K38)),MAX(0,TODAY()-$K38)))</f>
        <v/>
      </c>
      <c r="U38" s="22">
        <f>IF($A38="","",IF($L38="","Select status",IF(OR($L38="Accepted",$L38="Declined"),"Closed",IF($N38="","Set follow-up",IF($N38&lt;=TODAY()+IFERROR(Assumptions!$N$5,0),"Check follow-up","Scheduled")))))</f>
        <v/>
      </c>
      <c r="V38" s="17" t="n"/>
      <c r="X38">
        <f>Assumptions!A38</f>
        <v/>
      </c>
      <c r="Y38">
        <f>Assumptions!G38</f>
        <v/>
      </c>
      <c r="Z38">
        <f>Assumptions!I38</f>
        <v/>
      </c>
      <c r="AA38">
        <f>Assumptions!K38</f>
        <v/>
      </c>
      <c r="AB38">
        <f>Assumptions!N7</f>
        <v/>
      </c>
    </row>
    <row r="39">
      <c r="A39" s="16" t="n"/>
      <c r="B39" s="17" t="n"/>
      <c r="C39" s="17" t="n"/>
      <c r="D39" s="18" t="n"/>
      <c r="E39" s="16" t="n"/>
      <c r="F39" s="16" t="n"/>
      <c r="G39" s="19" t="n"/>
      <c r="H39" s="12">
        <f>IF($F39="","",IFERROR(VLOOKUP($F39,Assumptions!$A$5:$D$104,2,FALSE),""))</f>
        <v/>
      </c>
      <c r="I39" s="14">
        <f>IF($F39="","",IFERROR(VLOOKUP($F39,Assumptions!$A$5:$D$104,3,FALSE),""))</f>
        <v/>
      </c>
      <c r="J39" s="14">
        <f>IF($F39="","",IFERROR(VLOOKUP($F39,Assumptions!$A$5:$D$104,4,FALSE),""))</f>
        <v/>
      </c>
      <c r="K39" s="18" t="n"/>
      <c r="L39" s="16" t="n"/>
      <c r="M39" s="18" t="n"/>
      <c r="N39" s="18" t="n"/>
      <c r="O39" s="16" t="n"/>
      <c r="P39" s="14">
        <f>IF($A39="","",IFERROR($G39*$I39,""))</f>
        <v/>
      </c>
      <c r="Q39" s="14">
        <f>IF($A39="","",IF($L39="Accepted",IFERROR($P39,""),""))</f>
        <v/>
      </c>
      <c r="R39" s="14">
        <f>IF($A39="","",IF($L39="Accepted",IFERROR($Q39-$G39*$J39,""),""))</f>
        <v/>
      </c>
      <c r="S39" s="20">
        <f>IF($A39="","",IF($L39="Accepted",IFERROR($R39/$Q39,""),""))</f>
        <v/>
      </c>
      <c r="T39" s="11">
        <f>IF(OR($A39="",$K39=""),"",IF(OR($L39="Accepted",$L39="Declined"),IF($M39="","",MAX(0,$M39-$K39)),MAX(0,TODAY()-$K39)))</f>
        <v/>
      </c>
      <c r="U39" s="21">
        <f>IF($A39="","",IF($L39="","Select status",IF(OR($L39="Accepted",$L39="Declined"),"Closed",IF($N39="","Set follow-up",IF($N39&lt;=TODAY()+IFERROR(Assumptions!$N$5,0),"Check follow-up","Scheduled")))))</f>
        <v/>
      </c>
      <c r="V39" s="17" t="n"/>
      <c r="X39">
        <f>Assumptions!A39</f>
        <v/>
      </c>
      <c r="Y39">
        <f>Assumptions!G39</f>
        <v/>
      </c>
      <c r="Z39">
        <f>Assumptions!I39</f>
        <v/>
      </c>
      <c r="AA39">
        <f>Assumptions!K39</f>
        <v/>
      </c>
      <c r="AB39">
        <f>Assumptions!N8</f>
        <v/>
      </c>
    </row>
    <row r="40">
      <c r="A40" s="16" t="n"/>
      <c r="B40" s="17" t="n"/>
      <c r="C40" s="17" t="n"/>
      <c r="D40" s="18" t="n"/>
      <c r="E40" s="16" t="n"/>
      <c r="F40" s="16" t="n"/>
      <c r="G40" s="19" t="n"/>
      <c r="H40" s="9">
        <f>IF($F40="","",IFERROR(VLOOKUP($F40,Assumptions!$A$5:$D$104,2,FALSE),""))</f>
        <v/>
      </c>
      <c r="I40" s="15">
        <f>IF($F40="","",IFERROR(VLOOKUP($F40,Assumptions!$A$5:$D$104,3,FALSE),""))</f>
        <v/>
      </c>
      <c r="J40" s="15">
        <f>IF($F40="","",IFERROR(VLOOKUP($F40,Assumptions!$A$5:$D$104,4,FALSE),""))</f>
        <v/>
      </c>
      <c r="K40" s="18" t="n"/>
      <c r="L40" s="16" t="n"/>
      <c r="M40" s="18" t="n"/>
      <c r="N40" s="18" t="n"/>
      <c r="O40" s="16" t="n"/>
      <c r="P40" s="15">
        <f>IF($A40="","",IFERROR($G40*$I40,""))</f>
        <v/>
      </c>
      <c r="Q40" s="15">
        <f>IF($A40="","",IF($L40="Accepted",IFERROR($P40,""),""))</f>
        <v/>
      </c>
      <c r="R40" s="15">
        <f>IF($A40="","",IF($L40="Accepted",IFERROR($Q40-$G40*$J40,""),""))</f>
        <v/>
      </c>
      <c r="S40" s="13">
        <f>IF($A40="","",IF($L40="Accepted",IFERROR($R40/$Q40,""),""))</f>
        <v/>
      </c>
      <c r="T40" s="8">
        <f>IF(OR($A40="",$K40=""),"",IF(OR($L40="Accepted",$L40="Declined"),IF($M40="","",MAX(0,$M40-$K40)),MAX(0,TODAY()-$K40)))</f>
        <v/>
      </c>
      <c r="U40" s="22">
        <f>IF($A40="","",IF($L40="","Select status",IF(OR($L40="Accepted",$L40="Declined"),"Closed",IF($N40="","Set follow-up",IF($N40&lt;=TODAY()+IFERROR(Assumptions!$N$5,0),"Check follow-up","Scheduled")))))</f>
        <v/>
      </c>
      <c r="V40" s="17" t="n"/>
      <c r="X40">
        <f>Assumptions!A40</f>
        <v/>
      </c>
      <c r="Y40">
        <f>Assumptions!G40</f>
        <v/>
      </c>
      <c r="Z40">
        <f>Assumptions!I40</f>
        <v/>
      </c>
      <c r="AA40">
        <f>Assumptions!K40</f>
        <v/>
      </c>
      <c r="AB40">
        <f>Assumptions!N9</f>
        <v/>
      </c>
    </row>
    <row r="41">
      <c r="A41" s="16" t="n"/>
      <c r="B41" s="17" t="n"/>
      <c r="C41" s="17" t="n"/>
      <c r="D41" s="18" t="n"/>
      <c r="E41" s="16" t="n"/>
      <c r="F41" s="16" t="n"/>
      <c r="G41" s="19" t="n"/>
      <c r="H41" s="12">
        <f>IF($F41="","",IFERROR(VLOOKUP($F41,Assumptions!$A$5:$D$104,2,FALSE),""))</f>
        <v/>
      </c>
      <c r="I41" s="14">
        <f>IF($F41="","",IFERROR(VLOOKUP($F41,Assumptions!$A$5:$D$104,3,FALSE),""))</f>
        <v/>
      </c>
      <c r="J41" s="14">
        <f>IF($F41="","",IFERROR(VLOOKUP($F41,Assumptions!$A$5:$D$104,4,FALSE),""))</f>
        <v/>
      </c>
      <c r="K41" s="18" t="n"/>
      <c r="L41" s="16" t="n"/>
      <c r="M41" s="18" t="n"/>
      <c r="N41" s="18" t="n"/>
      <c r="O41" s="16" t="n"/>
      <c r="P41" s="14">
        <f>IF($A41="","",IFERROR($G41*$I41,""))</f>
        <v/>
      </c>
      <c r="Q41" s="14">
        <f>IF($A41="","",IF($L41="Accepted",IFERROR($P41,""),""))</f>
        <v/>
      </c>
      <c r="R41" s="14">
        <f>IF($A41="","",IF($L41="Accepted",IFERROR($Q41-$G41*$J41,""),""))</f>
        <v/>
      </c>
      <c r="S41" s="20">
        <f>IF($A41="","",IF($L41="Accepted",IFERROR($R41/$Q41,""),""))</f>
        <v/>
      </c>
      <c r="T41" s="11">
        <f>IF(OR($A41="",$K41=""),"",IF(OR($L41="Accepted",$L41="Declined"),IF($M41="","",MAX(0,$M41-$K41)),MAX(0,TODAY()-$K41)))</f>
        <v/>
      </c>
      <c r="U41" s="21">
        <f>IF($A41="","",IF($L41="","Select status",IF(OR($L41="Accepted",$L41="Declined"),"Closed",IF($N41="","Set follow-up",IF($N41&lt;=TODAY()+IFERROR(Assumptions!$N$5,0),"Check follow-up","Scheduled")))))</f>
        <v/>
      </c>
      <c r="V41" s="17" t="n"/>
      <c r="X41">
        <f>Assumptions!A41</f>
        <v/>
      </c>
      <c r="Y41">
        <f>Assumptions!G41</f>
        <v/>
      </c>
      <c r="Z41">
        <f>Assumptions!I41</f>
        <v/>
      </c>
      <c r="AA41">
        <f>Assumptions!K41</f>
        <v/>
      </c>
      <c r="AB41">
        <f>Assumptions!N6</f>
        <v/>
      </c>
    </row>
    <row r="42">
      <c r="A42" s="16" t="n"/>
      <c r="B42" s="17" t="n"/>
      <c r="C42" s="17" t="n"/>
      <c r="D42" s="18" t="n"/>
      <c r="E42" s="16" t="n"/>
      <c r="F42" s="16" t="n"/>
      <c r="G42" s="19" t="n"/>
      <c r="H42" s="9">
        <f>IF($F42="","",IFERROR(VLOOKUP($F42,Assumptions!$A$5:$D$104,2,FALSE),""))</f>
        <v/>
      </c>
      <c r="I42" s="15">
        <f>IF($F42="","",IFERROR(VLOOKUP($F42,Assumptions!$A$5:$D$104,3,FALSE),""))</f>
        <v/>
      </c>
      <c r="J42" s="15">
        <f>IF($F42="","",IFERROR(VLOOKUP($F42,Assumptions!$A$5:$D$104,4,FALSE),""))</f>
        <v/>
      </c>
      <c r="K42" s="18" t="n"/>
      <c r="L42" s="16" t="n"/>
      <c r="M42" s="18" t="n"/>
      <c r="N42" s="18" t="n"/>
      <c r="O42" s="16" t="n"/>
      <c r="P42" s="15">
        <f>IF($A42="","",IFERROR($G42*$I42,""))</f>
        <v/>
      </c>
      <c r="Q42" s="15">
        <f>IF($A42="","",IF($L42="Accepted",IFERROR($P42,""),""))</f>
        <v/>
      </c>
      <c r="R42" s="15">
        <f>IF($A42="","",IF($L42="Accepted",IFERROR($Q42-$G42*$J42,""),""))</f>
        <v/>
      </c>
      <c r="S42" s="13">
        <f>IF($A42="","",IF($L42="Accepted",IFERROR($R42/$Q42,""),""))</f>
        <v/>
      </c>
      <c r="T42" s="8">
        <f>IF(OR($A42="",$K42=""),"",IF(OR($L42="Accepted",$L42="Declined"),IF($M42="","",MAX(0,$M42-$K42)),MAX(0,TODAY()-$K42)))</f>
        <v/>
      </c>
      <c r="U42" s="22">
        <f>IF($A42="","",IF($L42="","Select status",IF(OR($L42="Accepted",$L42="Declined"),"Closed",IF($N42="","Set follow-up",IF($N42&lt;=TODAY()+IFERROR(Assumptions!$N$5,0),"Check follow-up","Scheduled")))))</f>
        <v/>
      </c>
      <c r="V42" s="17" t="n"/>
      <c r="X42">
        <f>Assumptions!A42</f>
        <v/>
      </c>
      <c r="Y42">
        <f>Assumptions!G42</f>
        <v/>
      </c>
      <c r="Z42">
        <f>Assumptions!I42</f>
        <v/>
      </c>
      <c r="AA42">
        <f>Assumptions!K42</f>
        <v/>
      </c>
      <c r="AB42">
        <f>Assumptions!N7</f>
        <v/>
      </c>
    </row>
    <row r="43">
      <c r="A43" s="16" t="n"/>
      <c r="B43" s="17" t="n"/>
      <c r="C43" s="17" t="n"/>
      <c r="D43" s="18" t="n"/>
      <c r="E43" s="16" t="n"/>
      <c r="F43" s="16" t="n"/>
      <c r="G43" s="19" t="n"/>
      <c r="H43" s="12">
        <f>IF($F43="","",IFERROR(VLOOKUP($F43,Assumptions!$A$5:$D$104,2,FALSE),""))</f>
        <v/>
      </c>
      <c r="I43" s="14">
        <f>IF($F43="","",IFERROR(VLOOKUP($F43,Assumptions!$A$5:$D$104,3,FALSE),""))</f>
        <v/>
      </c>
      <c r="J43" s="14">
        <f>IF($F43="","",IFERROR(VLOOKUP($F43,Assumptions!$A$5:$D$104,4,FALSE),""))</f>
        <v/>
      </c>
      <c r="K43" s="18" t="n"/>
      <c r="L43" s="16" t="n"/>
      <c r="M43" s="18" t="n"/>
      <c r="N43" s="18" t="n"/>
      <c r="O43" s="16" t="n"/>
      <c r="P43" s="14">
        <f>IF($A43="","",IFERROR($G43*$I43,""))</f>
        <v/>
      </c>
      <c r="Q43" s="14">
        <f>IF($A43="","",IF($L43="Accepted",IFERROR($P43,""),""))</f>
        <v/>
      </c>
      <c r="R43" s="14">
        <f>IF($A43="","",IF($L43="Accepted",IFERROR($Q43-$G43*$J43,""),""))</f>
        <v/>
      </c>
      <c r="S43" s="20">
        <f>IF($A43="","",IF($L43="Accepted",IFERROR($R43/$Q43,""),""))</f>
        <v/>
      </c>
      <c r="T43" s="11">
        <f>IF(OR($A43="",$K43=""),"",IF(OR($L43="Accepted",$L43="Declined"),IF($M43="","",MAX(0,$M43-$K43)),MAX(0,TODAY()-$K43)))</f>
        <v/>
      </c>
      <c r="U43" s="21">
        <f>IF($A43="","",IF($L43="","Select status",IF(OR($L43="Accepted",$L43="Declined"),"Closed",IF($N43="","Set follow-up",IF($N43&lt;=TODAY()+IFERROR(Assumptions!$N$5,0),"Check follow-up","Scheduled")))))</f>
        <v/>
      </c>
      <c r="V43" s="17" t="n"/>
      <c r="X43">
        <f>Assumptions!A43</f>
        <v/>
      </c>
      <c r="Y43">
        <f>Assumptions!G43</f>
        <v/>
      </c>
      <c r="Z43">
        <f>Assumptions!I43</f>
        <v/>
      </c>
      <c r="AA43">
        <f>Assumptions!K43</f>
        <v/>
      </c>
      <c r="AB43">
        <f>Assumptions!N8</f>
        <v/>
      </c>
    </row>
    <row r="44">
      <c r="A44" s="16" t="n"/>
      <c r="B44" s="17" t="n"/>
      <c r="C44" s="17" t="n"/>
      <c r="D44" s="18" t="n"/>
      <c r="E44" s="16" t="n"/>
      <c r="F44" s="16" t="n"/>
      <c r="G44" s="19" t="n"/>
      <c r="H44" s="9">
        <f>IF($F44="","",IFERROR(VLOOKUP($F44,Assumptions!$A$5:$D$104,2,FALSE),""))</f>
        <v/>
      </c>
      <c r="I44" s="15">
        <f>IF($F44="","",IFERROR(VLOOKUP($F44,Assumptions!$A$5:$D$104,3,FALSE),""))</f>
        <v/>
      </c>
      <c r="J44" s="15">
        <f>IF($F44="","",IFERROR(VLOOKUP($F44,Assumptions!$A$5:$D$104,4,FALSE),""))</f>
        <v/>
      </c>
      <c r="K44" s="18" t="n"/>
      <c r="L44" s="16" t="n"/>
      <c r="M44" s="18" t="n"/>
      <c r="N44" s="18" t="n"/>
      <c r="O44" s="16" t="n"/>
      <c r="P44" s="15">
        <f>IF($A44="","",IFERROR($G44*$I44,""))</f>
        <v/>
      </c>
      <c r="Q44" s="15">
        <f>IF($A44="","",IF($L44="Accepted",IFERROR($P44,""),""))</f>
        <v/>
      </c>
      <c r="R44" s="15">
        <f>IF($A44="","",IF($L44="Accepted",IFERROR($Q44-$G44*$J44,""),""))</f>
        <v/>
      </c>
      <c r="S44" s="13">
        <f>IF($A44="","",IF($L44="Accepted",IFERROR($R44/$Q44,""),""))</f>
        <v/>
      </c>
      <c r="T44" s="8">
        <f>IF(OR($A44="",$K44=""),"",IF(OR($L44="Accepted",$L44="Declined"),IF($M44="","",MAX(0,$M44-$K44)),MAX(0,TODAY()-$K44)))</f>
        <v/>
      </c>
      <c r="U44" s="22">
        <f>IF($A44="","",IF($L44="","Select status",IF(OR($L44="Accepted",$L44="Declined"),"Closed",IF($N44="","Set follow-up",IF($N44&lt;=TODAY()+IFERROR(Assumptions!$N$5,0),"Check follow-up","Scheduled")))))</f>
        <v/>
      </c>
      <c r="V44" s="17" t="n"/>
      <c r="X44">
        <f>Assumptions!A44</f>
        <v/>
      </c>
      <c r="Y44">
        <f>Assumptions!G44</f>
        <v/>
      </c>
      <c r="Z44">
        <f>Assumptions!I44</f>
        <v/>
      </c>
      <c r="AA44">
        <f>Assumptions!K44</f>
        <v/>
      </c>
      <c r="AB44">
        <f>Assumptions!N9</f>
        <v/>
      </c>
    </row>
    <row r="45">
      <c r="A45" s="16" t="n"/>
      <c r="B45" s="17" t="n"/>
      <c r="C45" s="17" t="n"/>
      <c r="D45" s="18" t="n"/>
      <c r="E45" s="16" t="n"/>
      <c r="F45" s="16" t="n"/>
      <c r="G45" s="19" t="n"/>
      <c r="H45" s="12">
        <f>IF($F45="","",IFERROR(VLOOKUP($F45,Assumptions!$A$5:$D$104,2,FALSE),""))</f>
        <v/>
      </c>
      <c r="I45" s="14">
        <f>IF($F45="","",IFERROR(VLOOKUP($F45,Assumptions!$A$5:$D$104,3,FALSE),""))</f>
        <v/>
      </c>
      <c r="J45" s="14">
        <f>IF($F45="","",IFERROR(VLOOKUP($F45,Assumptions!$A$5:$D$104,4,FALSE),""))</f>
        <v/>
      </c>
      <c r="K45" s="18" t="n"/>
      <c r="L45" s="16" t="n"/>
      <c r="M45" s="18" t="n"/>
      <c r="N45" s="18" t="n"/>
      <c r="O45" s="16" t="n"/>
      <c r="P45" s="14">
        <f>IF($A45="","",IFERROR($G45*$I45,""))</f>
        <v/>
      </c>
      <c r="Q45" s="14">
        <f>IF($A45="","",IF($L45="Accepted",IFERROR($P45,""),""))</f>
        <v/>
      </c>
      <c r="R45" s="14">
        <f>IF($A45="","",IF($L45="Accepted",IFERROR($Q45-$G45*$J45,""),""))</f>
        <v/>
      </c>
      <c r="S45" s="20">
        <f>IF($A45="","",IF($L45="Accepted",IFERROR($R45/$Q45,""),""))</f>
        <v/>
      </c>
      <c r="T45" s="11">
        <f>IF(OR($A45="",$K45=""),"",IF(OR($L45="Accepted",$L45="Declined"),IF($M45="","",MAX(0,$M45-$K45)),MAX(0,TODAY()-$K45)))</f>
        <v/>
      </c>
      <c r="U45" s="21">
        <f>IF($A45="","",IF($L45="","Select status",IF(OR($L45="Accepted",$L45="Declined"),"Closed",IF($N45="","Set follow-up",IF($N45&lt;=TODAY()+IFERROR(Assumptions!$N$5,0),"Check follow-up","Scheduled")))))</f>
        <v/>
      </c>
      <c r="V45" s="17" t="n"/>
      <c r="X45">
        <f>Assumptions!A45</f>
        <v/>
      </c>
      <c r="Y45">
        <f>Assumptions!G45</f>
        <v/>
      </c>
      <c r="Z45">
        <f>Assumptions!I45</f>
        <v/>
      </c>
      <c r="AA45">
        <f>Assumptions!K45</f>
        <v/>
      </c>
      <c r="AB45">
        <f>Assumptions!N6</f>
        <v/>
      </c>
    </row>
    <row r="46">
      <c r="A46" s="16" t="n"/>
      <c r="B46" s="17" t="n"/>
      <c r="C46" s="17" t="n"/>
      <c r="D46" s="18" t="n"/>
      <c r="E46" s="16" t="n"/>
      <c r="F46" s="16" t="n"/>
      <c r="G46" s="19" t="n"/>
      <c r="H46" s="9">
        <f>IF($F46="","",IFERROR(VLOOKUP($F46,Assumptions!$A$5:$D$104,2,FALSE),""))</f>
        <v/>
      </c>
      <c r="I46" s="15">
        <f>IF($F46="","",IFERROR(VLOOKUP($F46,Assumptions!$A$5:$D$104,3,FALSE),""))</f>
        <v/>
      </c>
      <c r="J46" s="15">
        <f>IF($F46="","",IFERROR(VLOOKUP($F46,Assumptions!$A$5:$D$104,4,FALSE),""))</f>
        <v/>
      </c>
      <c r="K46" s="18" t="n"/>
      <c r="L46" s="16" t="n"/>
      <c r="M46" s="18" t="n"/>
      <c r="N46" s="18" t="n"/>
      <c r="O46" s="16" t="n"/>
      <c r="P46" s="15">
        <f>IF($A46="","",IFERROR($G46*$I46,""))</f>
        <v/>
      </c>
      <c r="Q46" s="15">
        <f>IF($A46="","",IF($L46="Accepted",IFERROR($P46,""),""))</f>
        <v/>
      </c>
      <c r="R46" s="15">
        <f>IF($A46="","",IF($L46="Accepted",IFERROR($Q46-$G46*$J46,""),""))</f>
        <v/>
      </c>
      <c r="S46" s="13">
        <f>IF($A46="","",IF($L46="Accepted",IFERROR($R46/$Q46,""),""))</f>
        <v/>
      </c>
      <c r="T46" s="8">
        <f>IF(OR($A46="",$K46=""),"",IF(OR($L46="Accepted",$L46="Declined"),IF($M46="","",MAX(0,$M46-$K46)),MAX(0,TODAY()-$K46)))</f>
        <v/>
      </c>
      <c r="U46" s="22">
        <f>IF($A46="","",IF($L46="","Select status",IF(OR($L46="Accepted",$L46="Declined"),"Closed",IF($N46="","Set follow-up",IF($N46&lt;=TODAY()+IFERROR(Assumptions!$N$5,0),"Check follow-up","Scheduled")))))</f>
        <v/>
      </c>
      <c r="V46" s="17" t="n"/>
      <c r="X46">
        <f>Assumptions!A46</f>
        <v/>
      </c>
      <c r="Y46">
        <f>Assumptions!G46</f>
        <v/>
      </c>
      <c r="Z46">
        <f>Assumptions!I46</f>
        <v/>
      </c>
      <c r="AA46">
        <f>Assumptions!K46</f>
        <v/>
      </c>
      <c r="AB46">
        <f>Assumptions!N7</f>
        <v/>
      </c>
    </row>
    <row r="47">
      <c r="A47" s="16" t="n"/>
      <c r="B47" s="17" t="n"/>
      <c r="C47" s="17" t="n"/>
      <c r="D47" s="18" t="n"/>
      <c r="E47" s="16" t="n"/>
      <c r="F47" s="16" t="n"/>
      <c r="G47" s="19" t="n"/>
      <c r="H47" s="12">
        <f>IF($F47="","",IFERROR(VLOOKUP($F47,Assumptions!$A$5:$D$104,2,FALSE),""))</f>
        <v/>
      </c>
      <c r="I47" s="14">
        <f>IF($F47="","",IFERROR(VLOOKUP($F47,Assumptions!$A$5:$D$104,3,FALSE),""))</f>
        <v/>
      </c>
      <c r="J47" s="14">
        <f>IF($F47="","",IFERROR(VLOOKUP($F47,Assumptions!$A$5:$D$104,4,FALSE),""))</f>
        <v/>
      </c>
      <c r="K47" s="18" t="n"/>
      <c r="L47" s="16" t="n"/>
      <c r="M47" s="18" t="n"/>
      <c r="N47" s="18" t="n"/>
      <c r="O47" s="16" t="n"/>
      <c r="P47" s="14">
        <f>IF($A47="","",IFERROR($G47*$I47,""))</f>
        <v/>
      </c>
      <c r="Q47" s="14">
        <f>IF($A47="","",IF($L47="Accepted",IFERROR($P47,""),""))</f>
        <v/>
      </c>
      <c r="R47" s="14">
        <f>IF($A47="","",IF($L47="Accepted",IFERROR($Q47-$G47*$J47,""),""))</f>
        <v/>
      </c>
      <c r="S47" s="20">
        <f>IF($A47="","",IF($L47="Accepted",IFERROR($R47/$Q47,""),""))</f>
        <v/>
      </c>
      <c r="T47" s="11">
        <f>IF(OR($A47="",$K47=""),"",IF(OR($L47="Accepted",$L47="Declined"),IF($M47="","",MAX(0,$M47-$K47)),MAX(0,TODAY()-$K47)))</f>
        <v/>
      </c>
      <c r="U47" s="21">
        <f>IF($A47="","",IF($L47="","Select status",IF(OR($L47="Accepted",$L47="Declined"),"Closed",IF($N47="","Set follow-up",IF($N47&lt;=TODAY()+IFERROR(Assumptions!$N$5,0),"Check follow-up","Scheduled")))))</f>
        <v/>
      </c>
      <c r="V47" s="17" t="n"/>
      <c r="X47">
        <f>Assumptions!A47</f>
        <v/>
      </c>
      <c r="Y47">
        <f>Assumptions!G47</f>
        <v/>
      </c>
      <c r="Z47">
        <f>Assumptions!I47</f>
        <v/>
      </c>
      <c r="AA47">
        <f>Assumptions!K47</f>
        <v/>
      </c>
      <c r="AB47">
        <f>Assumptions!N8</f>
        <v/>
      </c>
    </row>
    <row r="48">
      <c r="A48" s="16" t="n"/>
      <c r="B48" s="17" t="n"/>
      <c r="C48" s="17" t="n"/>
      <c r="D48" s="18" t="n"/>
      <c r="E48" s="16" t="n"/>
      <c r="F48" s="16" t="n"/>
      <c r="G48" s="19" t="n"/>
      <c r="H48" s="9">
        <f>IF($F48="","",IFERROR(VLOOKUP($F48,Assumptions!$A$5:$D$104,2,FALSE),""))</f>
        <v/>
      </c>
      <c r="I48" s="15">
        <f>IF($F48="","",IFERROR(VLOOKUP($F48,Assumptions!$A$5:$D$104,3,FALSE),""))</f>
        <v/>
      </c>
      <c r="J48" s="15">
        <f>IF($F48="","",IFERROR(VLOOKUP($F48,Assumptions!$A$5:$D$104,4,FALSE),""))</f>
        <v/>
      </c>
      <c r="K48" s="18" t="n"/>
      <c r="L48" s="16" t="n"/>
      <c r="M48" s="18" t="n"/>
      <c r="N48" s="18" t="n"/>
      <c r="O48" s="16" t="n"/>
      <c r="P48" s="15">
        <f>IF($A48="","",IFERROR($G48*$I48,""))</f>
        <v/>
      </c>
      <c r="Q48" s="15">
        <f>IF($A48="","",IF($L48="Accepted",IFERROR($P48,""),""))</f>
        <v/>
      </c>
      <c r="R48" s="15">
        <f>IF($A48="","",IF($L48="Accepted",IFERROR($Q48-$G48*$J48,""),""))</f>
        <v/>
      </c>
      <c r="S48" s="13">
        <f>IF($A48="","",IF($L48="Accepted",IFERROR($R48/$Q48,""),""))</f>
        <v/>
      </c>
      <c r="T48" s="8">
        <f>IF(OR($A48="",$K48=""),"",IF(OR($L48="Accepted",$L48="Declined"),IF($M48="","",MAX(0,$M48-$K48)),MAX(0,TODAY()-$K48)))</f>
        <v/>
      </c>
      <c r="U48" s="22">
        <f>IF($A48="","",IF($L48="","Select status",IF(OR($L48="Accepted",$L48="Declined"),"Closed",IF($N48="","Set follow-up",IF($N48&lt;=TODAY()+IFERROR(Assumptions!$N$5,0),"Check follow-up","Scheduled")))))</f>
        <v/>
      </c>
      <c r="V48" s="17" t="n"/>
      <c r="X48">
        <f>Assumptions!A48</f>
        <v/>
      </c>
      <c r="Y48">
        <f>Assumptions!G48</f>
        <v/>
      </c>
      <c r="Z48">
        <f>Assumptions!I48</f>
        <v/>
      </c>
      <c r="AA48">
        <f>Assumptions!K48</f>
        <v/>
      </c>
      <c r="AB48">
        <f>Assumptions!N9</f>
        <v/>
      </c>
    </row>
    <row r="49">
      <c r="A49" s="16" t="n"/>
      <c r="B49" s="17" t="n"/>
      <c r="C49" s="17" t="n"/>
      <c r="D49" s="18" t="n"/>
      <c r="E49" s="16" t="n"/>
      <c r="F49" s="16" t="n"/>
      <c r="G49" s="19" t="n"/>
      <c r="H49" s="12">
        <f>IF($F49="","",IFERROR(VLOOKUP($F49,Assumptions!$A$5:$D$104,2,FALSE),""))</f>
        <v/>
      </c>
      <c r="I49" s="14">
        <f>IF($F49="","",IFERROR(VLOOKUP($F49,Assumptions!$A$5:$D$104,3,FALSE),""))</f>
        <v/>
      </c>
      <c r="J49" s="14">
        <f>IF($F49="","",IFERROR(VLOOKUP($F49,Assumptions!$A$5:$D$104,4,FALSE),""))</f>
        <v/>
      </c>
      <c r="K49" s="18" t="n"/>
      <c r="L49" s="16" t="n"/>
      <c r="M49" s="18" t="n"/>
      <c r="N49" s="18" t="n"/>
      <c r="O49" s="16" t="n"/>
      <c r="P49" s="14">
        <f>IF($A49="","",IFERROR($G49*$I49,""))</f>
        <v/>
      </c>
      <c r="Q49" s="14">
        <f>IF($A49="","",IF($L49="Accepted",IFERROR($P49,""),""))</f>
        <v/>
      </c>
      <c r="R49" s="14">
        <f>IF($A49="","",IF($L49="Accepted",IFERROR($Q49-$G49*$J49,""),""))</f>
        <v/>
      </c>
      <c r="S49" s="20">
        <f>IF($A49="","",IF($L49="Accepted",IFERROR($R49/$Q49,""),""))</f>
        <v/>
      </c>
      <c r="T49" s="11">
        <f>IF(OR($A49="",$K49=""),"",IF(OR($L49="Accepted",$L49="Declined"),IF($M49="","",MAX(0,$M49-$K49)),MAX(0,TODAY()-$K49)))</f>
        <v/>
      </c>
      <c r="U49" s="21">
        <f>IF($A49="","",IF($L49="","Select status",IF(OR($L49="Accepted",$L49="Declined"),"Closed",IF($N49="","Set follow-up",IF($N49&lt;=TODAY()+IFERROR(Assumptions!$N$5,0),"Check follow-up","Scheduled")))))</f>
        <v/>
      </c>
      <c r="V49" s="17" t="n"/>
      <c r="X49">
        <f>Assumptions!A49</f>
        <v/>
      </c>
      <c r="Y49">
        <f>Assumptions!G49</f>
        <v/>
      </c>
      <c r="Z49">
        <f>Assumptions!I49</f>
        <v/>
      </c>
      <c r="AA49">
        <f>Assumptions!K49</f>
        <v/>
      </c>
      <c r="AB49">
        <f>Assumptions!N6</f>
        <v/>
      </c>
    </row>
    <row r="50">
      <c r="A50" s="16" t="n"/>
      <c r="B50" s="17" t="n"/>
      <c r="C50" s="17" t="n"/>
      <c r="D50" s="18" t="n"/>
      <c r="E50" s="16" t="n"/>
      <c r="F50" s="16" t="n"/>
      <c r="G50" s="19" t="n"/>
      <c r="H50" s="9">
        <f>IF($F50="","",IFERROR(VLOOKUP($F50,Assumptions!$A$5:$D$104,2,FALSE),""))</f>
        <v/>
      </c>
      <c r="I50" s="15">
        <f>IF($F50="","",IFERROR(VLOOKUP($F50,Assumptions!$A$5:$D$104,3,FALSE),""))</f>
        <v/>
      </c>
      <c r="J50" s="15">
        <f>IF($F50="","",IFERROR(VLOOKUP($F50,Assumptions!$A$5:$D$104,4,FALSE),""))</f>
        <v/>
      </c>
      <c r="K50" s="18" t="n"/>
      <c r="L50" s="16" t="n"/>
      <c r="M50" s="18" t="n"/>
      <c r="N50" s="18" t="n"/>
      <c r="O50" s="16" t="n"/>
      <c r="P50" s="15">
        <f>IF($A50="","",IFERROR($G50*$I50,""))</f>
        <v/>
      </c>
      <c r="Q50" s="15">
        <f>IF($A50="","",IF($L50="Accepted",IFERROR($P50,""),""))</f>
        <v/>
      </c>
      <c r="R50" s="15">
        <f>IF($A50="","",IF($L50="Accepted",IFERROR($Q50-$G50*$J50,""),""))</f>
        <v/>
      </c>
      <c r="S50" s="13">
        <f>IF($A50="","",IF($L50="Accepted",IFERROR($R50/$Q50,""),""))</f>
        <v/>
      </c>
      <c r="T50" s="8">
        <f>IF(OR($A50="",$K50=""),"",IF(OR($L50="Accepted",$L50="Declined"),IF($M50="","",MAX(0,$M50-$K50)),MAX(0,TODAY()-$K50)))</f>
        <v/>
      </c>
      <c r="U50" s="22">
        <f>IF($A50="","",IF($L50="","Select status",IF(OR($L50="Accepted",$L50="Declined"),"Closed",IF($N50="","Set follow-up",IF($N50&lt;=TODAY()+IFERROR(Assumptions!$N$5,0),"Check follow-up","Scheduled")))))</f>
        <v/>
      </c>
      <c r="V50" s="17" t="n"/>
      <c r="X50">
        <f>Assumptions!A50</f>
        <v/>
      </c>
      <c r="Y50">
        <f>Assumptions!G50</f>
        <v/>
      </c>
      <c r="Z50">
        <f>Assumptions!I50</f>
        <v/>
      </c>
      <c r="AA50">
        <f>Assumptions!K50</f>
        <v/>
      </c>
      <c r="AB50">
        <f>Assumptions!N7</f>
        <v/>
      </c>
    </row>
    <row r="51">
      <c r="A51" s="16" t="n"/>
      <c r="B51" s="17" t="n"/>
      <c r="C51" s="17" t="n"/>
      <c r="D51" s="18" t="n"/>
      <c r="E51" s="16" t="n"/>
      <c r="F51" s="16" t="n"/>
      <c r="G51" s="19" t="n"/>
      <c r="H51" s="12">
        <f>IF($F51="","",IFERROR(VLOOKUP($F51,Assumptions!$A$5:$D$104,2,FALSE),""))</f>
        <v/>
      </c>
      <c r="I51" s="14">
        <f>IF($F51="","",IFERROR(VLOOKUP($F51,Assumptions!$A$5:$D$104,3,FALSE),""))</f>
        <v/>
      </c>
      <c r="J51" s="14">
        <f>IF($F51="","",IFERROR(VLOOKUP($F51,Assumptions!$A$5:$D$104,4,FALSE),""))</f>
        <v/>
      </c>
      <c r="K51" s="18" t="n"/>
      <c r="L51" s="16" t="n"/>
      <c r="M51" s="18" t="n"/>
      <c r="N51" s="18" t="n"/>
      <c r="O51" s="16" t="n"/>
      <c r="P51" s="14">
        <f>IF($A51="","",IFERROR($G51*$I51,""))</f>
        <v/>
      </c>
      <c r="Q51" s="14">
        <f>IF($A51="","",IF($L51="Accepted",IFERROR($P51,""),""))</f>
        <v/>
      </c>
      <c r="R51" s="14">
        <f>IF($A51="","",IF($L51="Accepted",IFERROR($Q51-$G51*$J51,""),""))</f>
        <v/>
      </c>
      <c r="S51" s="20">
        <f>IF($A51="","",IF($L51="Accepted",IFERROR($R51/$Q51,""),""))</f>
        <v/>
      </c>
      <c r="T51" s="11">
        <f>IF(OR($A51="",$K51=""),"",IF(OR($L51="Accepted",$L51="Declined"),IF($M51="","",MAX(0,$M51-$K51)),MAX(0,TODAY()-$K51)))</f>
        <v/>
      </c>
      <c r="U51" s="21">
        <f>IF($A51="","",IF($L51="","Select status",IF(OR($L51="Accepted",$L51="Declined"),"Closed",IF($N51="","Set follow-up",IF($N51&lt;=TODAY()+IFERROR(Assumptions!$N$5,0),"Check follow-up","Scheduled")))))</f>
        <v/>
      </c>
      <c r="V51" s="17" t="n"/>
      <c r="X51">
        <f>Assumptions!A51</f>
        <v/>
      </c>
      <c r="Y51">
        <f>Assumptions!G51</f>
        <v/>
      </c>
      <c r="Z51">
        <f>Assumptions!I51</f>
        <v/>
      </c>
      <c r="AA51">
        <f>Assumptions!K51</f>
        <v/>
      </c>
      <c r="AB51">
        <f>Assumptions!N8</f>
        <v/>
      </c>
    </row>
    <row r="52">
      <c r="A52" s="16" t="n"/>
      <c r="B52" s="17" t="n"/>
      <c r="C52" s="17" t="n"/>
      <c r="D52" s="18" t="n"/>
      <c r="E52" s="16" t="n"/>
      <c r="F52" s="16" t="n"/>
      <c r="G52" s="19" t="n"/>
      <c r="H52" s="9">
        <f>IF($F52="","",IFERROR(VLOOKUP($F52,Assumptions!$A$5:$D$104,2,FALSE),""))</f>
        <v/>
      </c>
      <c r="I52" s="15">
        <f>IF($F52="","",IFERROR(VLOOKUP($F52,Assumptions!$A$5:$D$104,3,FALSE),""))</f>
        <v/>
      </c>
      <c r="J52" s="15">
        <f>IF($F52="","",IFERROR(VLOOKUP($F52,Assumptions!$A$5:$D$104,4,FALSE),""))</f>
        <v/>
      </c>
      <c r="K52" s="18" t="n"/>
      <c r="L52" s="16" t="n"/>
      <c r="M52" s="18" t="n"/>
      <c r="N52" s="18" t="n"/>
      <c r="O52" s="16" t="n"/>
      <c r="P52" s="15">
        <f>IF($A52="","",IFERROR($G52*$I52,""))</f>
        <v/>
      </c>
      <c r="Q52" s="15">
        <f>IF($A52="","",IF($L52="Accepted",IFERROR($P52,""),""))</f>
        <v/>
      </c>
      <c r="R52" s="15">
        <f>IF($A52="","",IF($L52="Accepted",IFERROR($Q52-$G52*$J52,""),""))</f>
        <v/>
      </c>
      <c r="S52" s="13">
        <f>IF($A52="","",IF($L52="Accepted",IFERROR($R52/$Q52,""),""))</f>
        <v/>
      </c>
      <c r="T52" s="8">
        <f>IF(OR($A52="",$K52=""),"",IF(OR($L52="Accepted",$L52="Declined"),IF($M52="","",MAX(0,$M52-$K52)),MAX(0,TODAY()-$K52)))</f>
        <v/>
      </c>
      <c r="U52" s="22">
        <f>IF($A52="","",IF($L52="","Select status",IF(OR($L52="Accepted",$L52="Declined"),"Closed",IF($N52="","Set follow-up",IF($N52&lt;=TODAY()+IFERROR(Assumptions!$N$5,0),"Check follow-up","Scheduled")))))</f>
        <v/>
      </c>
      <c r="V52" s="17" t="n"/>
      <c r="X52">
        <f>Assumptions!A52</f>
        <v/>
      </c>
      <c r="Y52">
        <f>Assumptions!G52</f>
        <v/>
      </c>
      <c r="Z52">
        <f>Assumptions!I52</f>
        <v/>
      </c>
      <c r="AA52">
        <f>Assumptions!K52</f>
        <v/>
      </c>
      <c r="AB52">
        <f>Assumptions!N9</f>
        <v/>
      </c>
    </row>
    <row r="53">
      <c r="A53" s="16" t="n"/>
      <c r="B53" s="17" t="n"/>
      <c r="C53" s="17" t="n"/>
      <c r="D53" s="18" t="n"/>
      <c r="E53" s="16" t="n"/>
      <c r="F53" s="16" t="n"/>
      <c r="G53" s="19" t="n"/>
      <c r="H53" s="12">
        <f>IF($F53="","",IFERROR(VLOOKUP($F53,Assumptions!$A$5:$D$104,2,FALSE),""))</f>
        <v/>
      </c>
      <c r="I53" s="14">
        <f>IF($F53="","",IFERROR(VLOOKUP($F53,Assumptions!$A$5:$D$104,3,FALSE),""))</f>
        <v/>
      </c>
      <c r="J53" s="14">
        <f>IF($F53="","",IFERROR(VLOOKUP($F53,Assumptions!$A$5:$D$104,4,FALSE),""))</f>
        <v/>
      </c>
      <c r="K53" s="18" t="n"/>
      <c r="L53" s="16" t="n"/>
      <c r="M53" s="18" t="n"/>
      <c r="N53" s="18" t="n"/>
      <c r="O53" s="16" t="n"/>
      <c r="P53" s="14">
        <f>IF($A53="","",IFERROR($G53*$I53,""))</f>
        <v/>
      </c>
      <c r="Q53" s="14">
        <f>IF($A53="","",IF($L53="Accepted",IFERROR($P53,""),""))</f>
        <v/>
      </c>
      <c r="R53" s="14">
        <f>IF($A53="","",IF($L53="Accepted",IFERROR($Q53-$G53*$J53,""),""))</f>
        <v/>
      </c>
      <c r="S53" s="20">
        <f>IF($A53="","",IF($L53="Accepted",IFERROR($R53/$Q53,""),""))</f>
        <v/>
      </c>
      <c r="T53" s="11">
        <f>IF(OR($A53="",$K53=""),"",IF(OR($L53="Accepted",$L53="Declined"),IF($M53="","",MAX(0,$M53-$K53)),MAX(0,TODAY()-$K53)))</f>
        <v/>
      </c>
      <c r="U53" s="21">
        <f>IF($A53="","",IF($L53="","Select status",IF(OR($L53="Accepted",$L53="Declined"),"Closed",IF($N53="","Set follow-up",IF($N53&lt;=TODAY()+IFERROR(Assumptions!$N$5,0),"Check follow-up","Scheduled")))))</f>
        <v/>
      </c>
      <c r="V53" s="17" t="n"/>
      <c r="X53">
        <f>Assumptions!A53</f>
        <v/>
      </c>
      <c r="Y53">
        <f>Assumptions!G53</f>
        <v/>
      </c>
      <c r="Z53">
        <f>Assumptions!I53</f>
        <v/>
      </c>
      <c r="AA53">
        <f>Assumptions!K53</f>
        <v/>
      </c>
      <c r="AB53">
        <f>Assumptions!N6</f>
        <v/>
      </c>
    </row>
    <row r="54">
      <c r="A54" s="16" t="n"/>
      <c r="B54" s="17" t="n"/>
      <c r="C54" s="17" t="n"/>
      <c r="D54" s="18" t="n"/>
      <c r="E54" s="16" t="n"/>
      <c r="F54" s="16" t="n"/>
      <c r="G54" s="19" t="n"/>
      <c r="H54" s="9">
        <f>IF($F54="","",IFERROR(VLOOKUP($F54,Assumptions!$A$5:$D$104,2,FALSE),""))</f>
        <v/>
      </c>
      <c r="I54" s="15">
        <f>IF($F54="","",IFERROR(VLOOKUP($F54,Assumptions!$A$5:$D$104,3,FALSE),""))</f>
        <v/>
      </c>
      <c r="J54" s="15">
        <f>IF($F54="","",IFERROR(VLOOKUP($F54,Assumptions!$A$5:$D$104,4,FALSE),""))</f>
        <v/>
      </c>
      <c r="K54" s="18" t="n"/>
      <c r="L54" s="16" t="n"/>
      <c r="M54" s="18" t="n"/>
      <c r="N54" s="18" t="n"/>
      <c r="O54" s="16" t="n"/>
      <c r="P54" s="15">
        <f>IF($A54="","",IFERROR($G54*$I54,""))</f>
        <v/>
      </c>
      <c r="Q54" s="15">
        <f>IF($A54="","",IF($L54="Accepted",IFERROR($P54,""),""))</f>
        <v/>
      </c>
      <c r="R54" s="15">
        <f>IF($A54="","",IF($L54="Accepted",IFERROR($Q54-$G54*$J54,""),""))</f>
        <v/>
      </c>
      <c r="S54" s="13">
        <f>IF($A54="","",IF($L54="Accepted",IFERROR($R54/$Q54,""),""))</f>
        <v/>
      </c>
      <c r="T54" s="8">
        <f>IF(OR($A54="",$K54=""),"",IF(OR($L54="Accepted",$L54="Declined"),IF($M54="","",MAX(0,$M54-$K54)),MAX(0,TODAY()-$K54)))</f>
        <v/>
      </c>
      <c r="U54" s="22">
        <f>IF($A54="","",IF($L54="","Select status",IF(OR($L54="Accepted",$L54="Declined"),"Closed",IF($N54="","Set follow-up",IF($N54&lt;=TODAY()+IFERROR(Assumptions!$N$5,0),"Check follow-up","Scheduled")))))</f>
        <v/>
      </c>
      <c r="V54" s="17" t="n"/>
      <c r="X54">
        <f>Assumptions!A54</f>
        <v/>
      </c>
      <c r="Y54">
        <f>Assumptions!G54</f>
        <v/>
      </c>
      <c r="Z54">
        <f>Assumptions!I54</f>
        <v/>
      </c>
      <c r="AA54">
        <f>Assumptions!K54</f>
        <v/>
      </c>
      <c r="AB54">
        <f>Assumptions!N7</f>
        <v/>
      </c>
    </row>
    <row r="55">
      <c r="A55" s="16" t="n"/>
      <c r="B55" s="17" t="n"/>
      <c r="C55" s="17" t="n"/>
      <c r="D55" s="18" t="n"/>
      <c r="E55" s="16" t="n"/>
      <c r="F55" s="16" t="n"/>
      <c r="G55" s="19" t="n"/>
      <c r="H55" s="12">
        <f>IF($F55="","",IFERROR(VLOOKUP($F55,Assumptions!$A$5:$D$104,2,FALSE),""))</f>
        <v/>
      </c>
      <c r="I55" s="14">
        <f>IF($F55="","",IFERROR(VLOOKUP($F55,Assumptions!$A$5:$D$104,3,FALSE),""))</f>
        <v/>
      </c>
      <c r="J55" s="14">
        <f>IF($F55="","",IFERROR(VLOOKUP($F55,Assumptions!$A$5:$D$104,4,FALSE),""))</f>
        <v/>
      </c>
      <c r="K55" s="18" t="n"/>
      <c r="L55" s="16" t="n"/>
      <c r="M55" s="18" t="n"/>
      <c r="N55" s="18" t="n"/>
      <c r="O55" s="16" t="n"/>
      <c r="P55" s="14">
        <f>IF($A55="","",IFERROR($G55*$I55,""))</f>
        <v/>
      </c>
      <c r="Q55" s="14">
        <f>IF($A55="","",IF($L55="Accepted",IFERROR($P55,""),""))</f>
        <v/>
      </c>
      <c r="R55" s="14">
        <f>IF($A55="","",IF($L55="Accepted",IFERROR($Q55-$G55*$J55,""),""))</f>
        <v/>
      </c>
      <c r="S55" s="20">
        <f>IF($A55="","",IF($L55="Accepted",IFERROR($R55/$Q55,""),""))</f>
        <v/>
      </c>
      <c r="T55" s="11">
        <f>IF(OR($A55="",$K55=""),"",IF(OR($L55="Accepted",$L55="Declined"),IF($M55="","",MAX(0,$M55-$K55)),MAX(0,TODAY()-$K55)))</f>
        <v/>
      </c>
      <c r="U55" s="21">
        <f>IF($A55="","",IF($L55="","Select status",IF(OR($L55="Accepted",$L55="Declined"),"Closed",IF($N55="","Set follow-up",IF($N55&lt;=TODAY()+IFERROR(Assumptions!$N$5,0),"Check follow-up","Scheduled")))))</f>
        <v/>
      </c>
      <c r="V55" s="17" t="n"/>
      <c r="X55">
        <f>Assumptions!A55</f>
        <v/>
      </c>
      <c r="Y55">
        <f>Assumptions!G55</f>
        <v/>
      </c>
      <c r="Z55">
        <f>Assumptions!I55</f>
        <v/>
      </c>
      <c r="AA55">
        <f>Assumptions!K55</f>
        <v/>
      </c>
      <c r="AB55">
        <f>Assumptions!N8</f>
        <v/>
      </c>
    </row>
    <row r="56">
      <c r="A56" s="16" t="n"/>
      <c r="B56" s="17" t="n"/>
      <c r="C56" s="17" t="n"/>
      <c r="D56" s="18" t="n"/>
      <c r="E56" s="16" t="n"/>
      <c r="F56" s="16" t="n"/>
      <c r="G56" s="19" t="n"/>
      <c r="H56" s="9">
        <f>IF($F56="","",IFERROR(VLOOKUP($F56,Assumptions!$A$5:$D$104,2,FALSE),""))</f>
        <v/>
      </c>
      <c r="I56" s="15">
        <f>IF($F56="","",IFERROR(VLOOKUP($F56,Assumptions!$A$5:$D$104,3,FALSE),""))</f>
        <v/>
      </c>
      <c r="J56" s="15">
        <f>IF($F56="","",IFERROR(VLOOKUP($F56,Assumptions!$A$5:$D$104,4,FALSE),""))</f>
        <v/>
      </c>
      <c r="K56" s="18" t="n"/>
      <c r="L56" s="16" t="n"/>
      <c r="M56" s="18" t="n"/>
      <c r="N56" s="18" t="n"/>
      <c r="O56" s="16" t="n"/>
      <c r="P56" s="15">
        <f>IF($A56="","",IFERROR($G56*$I56,""))</f>
        <v/>
      </c>
      <c r="Q56" s="15">
        <f>IF($A56="","",IF($L56="Accepted",IFERROR($P56,""),""))</f>
        <v/>
      </c>
      <c r="R56" s="15">
        <f>IF($A56="","",IF($L56="Accepted",IFERROR($Q56-$G56*$J56,""),""))</f>
        <v/>
      </c>
      <c r="S56" s="13">
        <f>IF($A56="","",IF($L56="Accepted",IFERROR($R56/$Q56,""),""))</f>
        <v/>
      </c>
      <c r="T56" s="8">
        <f>IF(OR($A56="",$K56=""),"",IF(OR($L56="Accepted",$L56="Declined"),IF($M56="","",MAX(0,$M56-$K56)),MAX(0,TODAY()-$K56)))</f>
        <v/>
      </c>
      <c r="U56" s="22">
        <f>IF($A56="","",IF($L56="","Select status",IF(OR($L56="Accepted",$L56="Declined"),"Closed",IF($N56="","Set follow-up",IF($N56&lt;=TODAY()+IFERROR(Assumptions!$N$5,0),"Check follow-up","Scheduled")))))</f>
        <v/>
      </c>
      <c r="V56" s="17" t="n"/>
      <c r="X56">
        <f>Assumptions!A56</f>
        <v/>
      </c>
      <c r="Y56">
        <f>Assumptions!G56</f>
        <v/>
      </c>
      <c r="Z56">
        <f>Assumptions!I56</f>
        <v/>
      </c>
      <c r="AA56">
        <f>Assumptions!K56</f>
        <v/>
      </c>
      <c r="AB56">
        <f>Assumptions!N9</f>
        <v/>
      </c>
    </row>
    <row r="57">
      <c r="A57" s="16" t="n"/>
      <c r="B57" s="17" t="n"/>
      <c r="C57" s="17" t="n"/>
      <c r="D57" s="18" t="n"/>
      <c r="E57" s="16" t="n"/>
      <c r="F57" s="16" t="n"/>
      <c r="G57" s="19" t="n"/>
      <c r="H57" s="12">
        <f>IF($F57="","",IFERROR(VLOOKUP($F57,Assumptions!$A$5:$D$104,2,FALSE),""))</f>
        <v/>
      </c>
      <c r="I57" s="14">
        <f>IF($F57="","",IFERROR(VLOOKUP($F57,Assumptions!$A$5:$D$104,3,FALSE),""))</f>
        <v/>
      </c>
      <c r="J57" s="14">
        <f>IF($F57="","",IFERROR(VLOOKUP($F57,Assumptions!$A$5:$D$104,4,FALSE),""))</f>
        <v/>
      </c>
      <c r="K57" s="18" t="n"/>
      <c r="L57" s="16" t="n"/>
      <c r="M57" s="18" t="n"/>
      <c r="N57" s="18" t="n"/>
      <c r="O57" s="16" t="n"/>
      <c r="P57" s="14">
        <f>IF($A57="","",IFERROR($G57*$I57,""))</f>
        <v/>
      </c>
      <c r="Q57" s="14">
        <f>IF($A57="","",IF($L57="Accepted",IFERROR($P57,""),""))</f>
        <v/>
      </c>
      <c r="R57" s="14">
        <f>IF($A57="","",IF($L57="Accepted",IFERROR($Q57-$G57*$J57,""),""))</f>
        <v/>
      </c>
      <c r="S57" s="20">
        <f>IF($A57="","",IF($L57="Accepted",IFERROR($R57/$Q57,""),""))</f>
        <v/>
      </c>
      <c r="T57" s="11">
        <f>IF(OR($A57="",$K57=""),"",IF(OR($L57="Accepted",$L57="Declined"),IF($M57="","",MAX(0,$M57-$K57)),MAX(0,TODAY()-$K57)))</f>
        <v/>
      </c>
      <c r="U57" s="21">
        <f>IF($A57="","",IF($L57="","Select status",IF(OR($L57="Accepted",$L57="Declined"),"Closed",IF($N57="","Set follow-up",IF($N57&lt;=TODAY()+IFERROR(Assumptions!$N$5,0),"Check follow-up","Scheduled")))))</f>
        <v/>
      </c>
      <c r="V57" s="17" t="n"/>
      <c r="X57">
        <f>Assumptions!A57</f>
        <v/>
      </c>
      <c r="Y57">
        <f>Assumptions!G57</f>
        <v/>
      </c>
      <c r="Z57">
        <f>Assumptions!I57</f>
        <v/>
      </c>
      <c r="AA57">
        <f>Assumptions!K57</f>
        <v/>
      </c>
      <c r="AB57">
        <f>Assumptions!N6</f>
        <v/>
      </c>
    </row>
    <row r="58">
      <c r="A58" s="16" t="n"/>
      <c r="B58" s="17" t="n"/>
      <c r="C58" s="17" t="n"/>
      <c r="D58" s="18" t="n"/>
      <c r="E58" s="16" t="n"/>
      <c r="F58" s="16" t="n"/>
      <c r="G58" s="19" t="n"/>
      <c r="H58" s="9">
        <f>IF($F58="","",IFERROR(VLOOKUP($F58,Assumptions!$A$5:$D$104,2,FALSE),""))</f>
        <v/>
      </c>
      <c r="I58" s="15">
        <f>IF($F58="","",IFERROR(VLOOKUP($F58,Assumptions!$A$5:$D$104,3,FALSE),""))</f>
        <v/>
      </c>
      <c r="J58" s="15">
        <f>IF($F58="","",IFERROR(VLOOKUP($F58,Assumptions!$A$5:$D$104,4,FALSE),""))</f>
        <v/>
      </c>
      <c r="K58" s="18" t="n"/>
      <c r="L58" s="16" t="n"/>
      <c r="M58" s="18" t="n"/>
      <c r="N58" s="18" t="n"/>
      <c r="O58" s="16" t="n"/>
      <c r="P58" s="15">
        <f>IF($A58="","",IFERROR($G58*$I58,""))</f>
        <v/>
      </c>
      <c r="Q58" s="15">
        <f>IF($A58="","",IF($L58="Accepted",IFERROR($P58,""),""))</f>
        <v/>
      </c>
      <c r="R58" s="15">
        <f>IF($A58="","",IF($L58="Accepted",IFERROR($Q58-$G58*$J58,""),""))</f>
        <v/>
      </c>
      <c r="S58" s="13">
        <f>IF($A58="","",IF($L58="Accepted",IFERROR($R58/$Q58,""),""))</f>
        <v/>
      </c>
      <c r="T58" s="8">
        <f>IF(OR($A58="",$K58=""),"",IF(OR($L58="Accepted",$L58="Declined"),IF($M58="","",MAX(0,$M58-$K58)),MAX(0,TODAY()-$K58)))</f>
        <v/>
      </c>
      <c r="U58" s="22">
        <f>IF($A58="","",IF($L58="","Select status",IF(OR($L58="Accepted",$L58="Declined"),"Closed",IF($N58="","Set follow-up",IF($N58&lt;=TODAY()+IFERROR(Assumptions!$N$5,0),"Check follow-up","Scheduled")))))</f>
        <v/>
      </c>
      <c r="V58" s="17" t="n"/>
      <c r="X58">
        <f>Assumptions!A58</f>
        <v/>
      </c>
      <c r="Y58">
        <f>Assumptions!G58</f>
        <v/>
      </c>
      <c r="Z58">
        <f>Assumptions!I58</f>
        <v/>
      </c>
      <c r="AA58">
        <f>Assumptions!K58</f>
        <v/>
      </c>
      <c r="AB58">
        <f>Assumptions!N7</f>
        <v/>
      </c>
    </row>
    <row r="59">
      <c r="A59" s="16" t="n"/>
      <c r="B59" s="17" t="n"/>
      <c r="C59" s="17" t="n"/>
      <c r="D59" s="18" t="n"/>
      <c r="E59" s="16" t="n"/>
      <c r="F59" s="16" t="n"/>
      <c r="G59" s="19" t="n"/>
      <c r="H59" s="12">
        <f>IF($F59="","",IFERROR(VLOOKUP($F59,Assumptions!$A$5:$D$104,2,FALSE),""))</f>
        <v/>
      </c>
      <c r="I59" s="14">
        <f>IF($F59="","",IFERROR(VLOOKUP($F59,Assumptions!$A$5:$D$104,3,FALSE),""))</f>
        <v/>
      </c>
      <c r="J59" s="14">
        <f>IF($F59="","",IFERROR(VLOOKUP($F59,Assumptions!$A$5:$D$104,4,FALSE),""))</f>
        <v/>
      </c>
      <c r="K59" s="18" t="n"/>
      <c r="L59" s="16" t="n"/>
      <c r="M59" s="18" t="n"/>
      <c r="N59" s="18" t="n"/>
      <c r="O59" s="16" t="n"/>
      <c r="P59" s="14">
        <f>IF($A59="","",IFERROR($G59*$I59,""))</f>
        <v/>
      </c>
      <c r="Q59" s="14">
        <f>IF($A59="","",IF($L59="Accepted",IFERROR($P59,""),""))</f>
        <v/>
      </c>
      <c r="R59" s="14">
        <f>IF($A59="","",IF($L59="Accepted",IFERROR($Q59-$G59*$J59,""),""))</f>
        <v/>
      </c>
      <c r="S59" s="20">
        <f>IF($A59="","",IF($L59="Accepted",IFERROR($R59/$Q59,""),""))</f>
        <v/>
      </c>
      <c r="T59" s="11">
        <f>IF(OR($A59="",$K59=""),"",IF(OR($L59="Accepted",$L59="Declined"),IF($M59="","",MAX(0,$M59-$K59)),MAX(0,TODAY()-$K59)))</f>
        <v/>
      </c>
      <c r="U59" s="21">
        <f>IF($A59="","",IF($L59="","Select status",IF(OR($L59="Accepted",$L59="Declined"),"Closed",IF($N59="","Set follow-up",IF($N59&lt;=TODAY()+IFERROR(Assumptions!$N$5,0),"Check follow-up","Scheduled")))))</f>
        <v/>
      </c>
      <c r="V59" s="17" t="n"/>
      <c r="X59">
        <f>Assumptions!A59</f>
        <v/>
      </c>
      <c r="Y59">
        <f>Assumptions!G59</f>
        <v/>
      </c>
      <c r="Z59">
        <f>Assumptions!I59</f>
        <v/>
      </c>
      <c r="AA59">
        <f>Assumptions!K59</f>
        <v/>
      </c>
      <c r="AB59">
        <f>Assumptions!N8</f>
        <v/>
      </c>
    </row>
    <row r="60">
      <c r="A60" s="16" t="n"/>
      <c r="B60" s="17" t="n"/>
      <c r="C60" s="17" t="n"/>
      <c r="D60" s="18" t="n"/>
      <c r="E60" s="16" t="n"/>
      <c r="F60" s="16" t="n"/>
      <c r="G60" s="19" t="n"/>
      <c r="H60" s="9">
        <f>IF($F60="","",IFERROR(VLOOKUP($F60,Assumptions!$A$5:$D$104,2,FALSE),""))</f>
        <v/>
      </c>
      <c r="I60" s="15">
        <f>IF($F60="","",IFERROR(VLOOKUP($F60,Assumptions!$A$5:$D$104,3,FALSE),""))</f>
        <v/>
      </c>
      <c r="J60" s="15">
        <f>IF($F60="","",IFERROR(VLOOKUP($F60,Assumptions!$A$5:$D$104,4,FALSE),""))</f>
        <v/>
      </c>
      <c r="K60" s="18" t="n"/>
      <c r="L60" s="16" t="n"/>
      <c r="M60" s="18" t="n"/>
      <c r="N60" s="18" t="n"/>
      <c r="O60" s="16" t="n"/>
      <c r="P60" s="15">
        <f>IF($A60="","",IFERROR($G60*$I60,""))</f>
        <v/>
      </c>
      <c r="Q60" s="15">
        <f>IF($A60="","",IF($L60="Accepted",IFERROR($P60,""),""))</f>
        <v/>
      </c>
      <c r="R60" s="15">
        <f>IF($A60="","",IF($L60="Accepted",IFERROR($Q60-$G60*$J60,""),""))</f>
        <v/>
      </c>
      <c r="S60" s="13">
        <f>IF($A60="","",IF($L60="Accepted",IFERROR($R60/$Q60,""),""))</f>
        <v/>
      </c>
      <c r="T60" s="8">
        <f>IF(OR($A60="",$K60=""),"",IF(OR($L60="Accepted",$L60="Declined"),IF($M60="","",MAX(0,$M60-$K60)),MAX(0,TODAY()-$K60)))</f>
        <v/>
      </c>
      <c r="U60" s="22">
        <f>IF($A60="","",IF($L60="","Select status",IF(OR($L60="Accepted",$L60="Declined"),"Closed",IF($N60="","Set follow-up",IF($N60&lt;=TODAY()+IFERROR(Assumptions!$N$5,0),"Check follow-up","Scheduled")))))</f>
        <v/>
      </c>
      <c r="V60" s="17" t="n"/>
      <c r="X60">
        <f>Assumptions!A60</f>
        <v/>
      </c>
      <c r="Y60">
        <f>Assumptions!G60</f>
        <v/>
      </c>
      <c r="Z60">
        <f>Assumptions!I60</f>
        <v/>
      </c>
      <c r="AA60">
        <f>Assumptions!K60</f>
        <v/>
      </c>
      <c r="AB60">
        <f>Assumptions!N9</f>
        <v/>
      </c>
    </row>
    <row r="61">
      <c r="A61" s="16" t="n"/>
      <c r="B61" s="17" t="n"/>
      <c r="C61" s="17" t="n"/>
      <c r="D61" s="18" t="n"/>
      <c r="E61" s="16" t="n"/>
      <c r="F61" s="16" t="n"/>
      <c r="G61" s="19" t="n"/>
      <c r="H61" s="12">
        <f>IF($F61="","",IFERROR(VLOOKUP($F61,Assumptions!$A$5:$D$104,2,FALSE),""))</f>
        <v/>
      </c>
      <c r="I61" s="14">
        <f>IF($F61="","",IFERROR(VLOOKUP($F61,Assumptions!$A$5:$D$104,3,FALSE),""))</f>
        <v/>
      </c>
      <c r="J61" s="14">
        <f>IF($F61="","",IFERROR(VLOOKUP($F61,Assumptions!$A$5:$D$104,4,FALSE),""))</f>
        <v/>
      </c>
      <c r="K61" s="18" t="n"/>
      <c r="L61" s="16" t="n"/>
      <c r="M61" s="18" t="n"/>
      <c r="N61" s="18" t="n"/>
      <c r="O61" s="16" t="n"/>
      <c r="P61" s="14">
        <f>IF($A61="","",IFERROR($G61*$I61,""))</f>
        <v/>
      </c>
      <c r="Q61" s="14">
        <f>IF($A61="","",IF($L61="Accepted",IFERROR($P61,""),""))</f>
        <v/>
      </c>
      <c r="R61" s="14">
        <f>IF($A61="","",IF($L61="Accepted",IFERROR($Q61-$G61*$J61,""),""))</f>
        <v/>
      </c>
      <c r="S61" s="20">
        <f>IF($A61="","",IF($L61="Accepted",IFERROR($R61/$Q61,""),""))</f>
        <v/>
      </c>
      <c r="T61" s="11">
        <f>IF(OR($A61="",$K61=""),"",IF(OR($L61="Accepted",$L61="Declined"),IF($M61="","",MAX(0,$M61-$K61)),MAX(0,TODAY()-$K61)))</f>
        <v/>
      </c>
      <c r="U61" s="21">
        <f>IF($A61="","",IF($L61="","Select status",IF(OR($L61="Accepted",$L61="Declined"),"Closed",IF($N61="","Set follow-up",IF($N61&lt;=TODAY()+IFERROR(Assumptions!$N$5,0),"Check follow-up","Scheduled")))))</f>
        <v/>
      </c>
      <c r="V61" s="17" t="n"/>
      <c r="X61">
        <f>Assumptions!A61</f>
        <v/>
      </c>
      <c r="Y61">
        <f>Assumptions!G61</f>
        <v/>
      </c>
      <c r="Z61">
        <f>Assumptions!I61</f>
        <v/>
      </c>
      <c r="AA61">
        <f>Assumptions!K61</f>
        <v/>
      </c>
      <c r="AB61">
        <f>Assumptions!N6</f>
        <v/>
      </c>
    </row>
    <row r="62">
      <c r="A62" s="16" t="n"/>
      <c r="B62" s="17" t="n"/>
      <c r="C62" s="17" t="n"/>
      <c r="D62" s="18" t="n"/>
      <c r="E62" s="16" t="n"/>
      <c r="F62" s="16" t="n"/>
      <c r="G62" s="19" t="n"/>
      <c r="H62" s="9">
        <f>IF($F62="","",IFERROR(VLOOKUP($F62,Assumptions!$A$5:$D$104,2,FALSE),""))</f>
        <v/>
      </c>
      <c r="I62" s="15">
        <f>IF($F62="","",IFERROR(VLOOKUP($F62,Assumptions!$A$5:$D$104,3,FALSE),""))</f>
        <v/>
      </c>
      <c r="J62" s="15">
        <f>IF($F62="","",IFERROR(VLOOKUP($F62,Assumptions!$A$5:$D$104,4,FALSE),""))</f>
        <v/>
      </c>
      <c r="K62" s="18" t="n"/>
      <c r="L62" s="16" t="n"/>
      <c r="M62" s="18" t="n"/>
      <c r="N62" s="18" t="n"/>
      <c r="O62" s="16" t="n"/>
      <c r="P62" s="15">
        <f>IF($A62="","",IFERROR($G62*$I62,""))</f>
        <v/>
      </c>
      <c r="Q62" s="15">
        <f>IF($A62="","",IF($L62="Accepted",IFERROR($P62,""),""))</f>
        <v/>
      </c>
      <c r="R62" s="15">
        <f>IF($A62="","",IF($L62="Accepted",IFERROR($Q62-$G62*$J62,""),""))</f>
        <v/>
      </c>
      <c r="S62" s="13">
        <f>IF($A62="","",IF($L62="Accepted",IFERROR($R62/$Q62,""),""))</f>
        <v/>
      </c>
      <c r="T62" s="8">
        <f>IF(OR($A62="",$K62=""),"",IF(OR($L62="Accepted",$L62="Declined"),IF($M62="","",MAX(0,$M62-$K62)),MAX(0,TODAY()-$K62)))</f>
        <v/>
      </c>
      <c r="U62" s="22">
        <f>IF($A62="","",IF($L62="","Select status",IF(OR($L62="Accepted",$L62="Declined"),"Closed",IF($N62="","Set follow-up",IF($N62&lt;=TODAY()+IFERROR(Assumptions!$N$5,0),"Check follow-up","Scheduled")))))</f>
        <v/>
      </c>
      <c r="V62" s="17" t="n"/>
      <c r="X62">
        <f>Assumptions!A62</f>
        <v/>
      </c>
      <c r="Y62">
        <f>Assumptions!G62</f>
        <v/>
      </c>
      <c r="Z62">
        <f>Assumptions!I62</f>
        <v/>
      </c>
      <c r="AA62">
        <f>Assumptions!K62</f>
        <v/>
      </c>
      <c r="AB62">
        <f>Assumptions!N7</f>
        <v/>
      </c>
    </row>
    <row r="63">
      <c r="A63" s="16" t="n"/>
      <c r="B63" s="17" t="n"/>
      <c r="C63" s="17" t="n"/>
      <c r="D63" s="18" t="n"/>
      <c r="E63" s="16" t="n"/>
      <c r="F63" s="16" t="n"/>
      <c r="G63" s="19" t="n"/>
      <c r="H63" s="12">
        <f>IF($F63="","",IFERROR(VLOOKUP($F63,Assumptions!$A$5:$D$104,2,FALSE),""))</f>
        <v/>
      </c>
      <c r="I63" s="14">
        <f>IF($F63="","",IFERROR(VLOOKUP($F63,Assumptions!$A$5:$D$104,3,FALSE),""))</f>
        <v/>
      </c>
      <c r="J63" s="14">
        <f>IF($F63="","",IFERROR(VLOOKUP($F63,Assumptions!$A$5:$D$104,4,FALSE),""))</f>
        <v/>
      </c>
      <c r="K63" s="18" t="n"/>
      <c r="L63" s="16" t="n"/>
      <c r="M63" s="18" t="n"/>
      <c r="N63" s="18" t="n"/>
      <c r="O63" s="16" t="n"/>
      <c r="P63" s="14">
        <f>IF($A63="","",IFERROR($G63*$I63,""))</f>
        <v/>
      </c>
      <c r="Q63" s="14">
        <f>IF($A63="","",IF($L63="Accepted",IFERROR($P63,""),""))</f>
        <v/>
      </c>
      <c r="R63" s="14">
        <f>IF($A63="","",IF($L63="Accepted",IFERROR($Q63-$G63*$J63,""),""))</f>
        <v/>
      </c>
      <c r="S63" s="20">
        <f>IF($A63="","",IF($L63="Accepted",IFERROR($R63/$Q63,""),""))</f>
        <v/>
      </c>
      <c r="T63" s="11">
        <f>IF(OR($A63="",$K63=""),"",IF(OR($L63="Accepted",$L63="Declined"),IF($M63="","",MAX(0,$M63-$K63)),MAX(0,TODAY()-$K63)))</f>
        <v/>
      </c>
      <c r="U63" s="21">
        <f>IF($A63="","",IF($L63="","Select status",IF(OR($L63="Accepted",$L63="Declined"),"Closed",IF($N63="","Set follow-up",IF($N63&lt;=TODAY()+IFERROR(Assumptions!$N$5,0),"Check follow-up","Scheduled")))))</f>
        <v/>
      </c>
      <c r="V63" s="17" t="n"/>
      <c r="X63">
        <f>Assumptions!A63</f>
        <v/>
      </c>
      <c r="Y63">
        <f>Assumptions!G63</f>
        <v/>
      </c>
      <c r="Z63">
        <f>Assumptions!I63</f>
        <v/>
      </c>
      <c r="AA63">
        <f>Assumptions!K63</f>
        <v/>
      </c>
      <c r="AB63">
        <f>Assumptions!N8</f>
        <v/>
      </c>
    </row>
    <row r="64">
      <c r="A64" s="16" t="n"/>
      <c r="B64" s="17" t="n"/>
      <c r="C64" s="17" t="n"/>
      <c r="D64" s="18" t="n"/>
      <c r="E64" s="16" t="n"/>
      <c r="F64" s="16" t="n"/>
      <c r="G64" s="19" t="n"/>
      <c r="H64" s="9">
        <f>IF($F64="","",IFERROR(VLOOKUP($F64,Assumptions!$A$5:$D$104,2,FALSE),""))</f>
        <v/>
      </c>
      <c r="I64" s="15">
        <f>IF($F64="","",IFERROR(VLOOKUP($F64,Assumptions!$A$5:$D$104,3,FALSE),""))</f>
        <v/>
      </c>
      <c r="J64" s="15">
        <f>IF($F64="","",IFERROR(VLOOKUP($F64,Assumptions!$A$5:$D$104,4,FALSE),""))</f>
        <v/>
      </c>
      <c r="K64" s="18" t="n"/>
      <c r="L64" s="16" t="n"/>
      <c r="M64" s="18" t="n"/>
      <c r="N64" s="18" t="n"/>
      <c r="O64" s="16" t="n"/>
      <c r="P64" s="15">
        <f>IF($A64="","",IFERROR($G64*$I64,""))</f>
        <v/>
      </c>
      <c r="Q64" s="15">
        <f>IF($A64="","",IF($L64="Accepted",IFERROR($P64,""),""))</f>
        <v/>
      </c>
      <c r="R64" s="15">
        <f>IF($A64="","",IF($L64="Accepted",IFERROR($Q64-$G64*$J64,""),""))</f>
        <v/>
      </c>
      <c r="S64" s="13">
        <f>IF($A64="","",IF($L64="Accepted",IFERROR($R64/$Q64,""),""))</f>
        <v/>
      </c>
      <c r="T64" s="8">
        <f>IF(OR($A64="",$K64=""),"",IF(OR($L64="Accepted",$L64="Declined"),IF($M64="","",MAX(0,$M64-$K64)),MAX(0,TODAY()-$K64)))</f>
        <v/>
      </c>
      <c r="U64" s="22">
        <f>IF($A64="","",IF($L64="","Select status",IF(OR($L64="Accepted",$L64="Declined"),"Closed",IF($N64="","Set follow-up",IF($N64&lt;=TODAY()+IFERROR(Assumptions!$N$5,0),"Check follow-up","Scheduled")))))</f>
        <v/>
      </c>
      <c r="V64" s="17" t="n"/>
      <c r="X64">
        <f>Assumptions!A64</f>
        <v/>
      </c>
      <c r="Y64">
        <f>Assumptions!G64</f>
        <v/>
      </c>
      <c r="Z64">
        <f>Assumptions!I64</f>
        <v/>
      </c>
      <c r="AA64">
        <f>Assumptions!K64</f>
        <v/>
      </c>
      <c r="AB64">
        <f>Assumptions!N9</f>
        <v/>
      </c>
    </row>
    <row r="65">
      <c r="A65" s="16" t="n"/>
      <c r="B65" s="17" t="n"/>
      <c r="C65" s="17" t="n"/>
      <c r="D65" s="18" t="n"/>
      <c r="E65" s="16" t="n"/>
      <c r="F65" s="16" t="n"/>
      <c r="G65" s="19" t="n"/>
      <c r="H65" s="12">
        <f>IF($F65="","",IFERROR(VLOOKUP($F65,Assumptions!$A$5:$D$104,2,FALSE),""))</f>
        <v/>
      </c>
      <c r="I65" s="14">
        <f>IF($F65="","",IFERROR(VLOOKUP($F65,Assumptions!$A$5:$D$104,3,FALSE),""))</f>
        <v/>
      </c>
      <c r="J65" s="14">
        <f>IF($F65="","",IFERROR(VLOOKUP($F65,Assumptions!$A$5:$D$104,4,FALSE),""))</f>
        <v/>
      </c>
      <c r="K65" s="18" t="n"/>
      <c r="L65" s="16" t="n"/>
      <c r="M65" s="18" t="n"/>
      <c r="N65" s="18" t="n"/>
      <c r="O65" s="16" t="n"/>
      <c r="P65" s="14">
        <f>IF($A65="","",IFERROR($G65*$I65,""))</f>
        <v/>
      </c>
      <c r="Q65" s="14">
        <f>IF($A65="","",IF($L65="Accepted",IFERROR($P65,""),""))</f>
        <v/>
      </c>
      <c r="R65" s="14">
        <f>IF($A65="","",IF($L65="Accepted",IFERROR($Q65-$G65*$J65,""),""))</f>
        <v/>
      </c>
      <c r="S65" s="20">
        <f>IF($A65="","",IF($L65="Accepted",IFERROR($R65/$Q65,""),""))</f>
        <v/>
      </c>
      <c r="T65" s="11">
        <f>IF(OR($A65="",$K65=""),"",IF(OR($L65="Accepted",$L65="Declined"),IF($M65="","",MAX(0,$M65-$K65)),MAX(0,TODAY()-$K65)))</f>
        <v/>
      </c>
      <c r="U65" s="21">
        <f>IF($A65="","",IF($L65="","Select status",IF(OR($L65="Accepted",$L65="Declined"),"Closed",IF($N65="","Set follow-up",IF($N65&lt;=TODAY()+IFERROR(Assumptions!$N$5,0),"Check follow-up","Scheduled")))))</f>
        <v/>
      </c>
      <c r="V65" s="17" t="n"/>
      <c r="X65">
        <f>Assumptions!A65</f>
        <v/>
      </c>
      <c r="Y65">
        <f>Assumptions!G65</f>
        <v/>
      </c>
      <c r="Z65">
        <f>Assumptions!I65</f>
        <v/>
      </c>
      <c r="AA65">
        <f>Assumptions!K65</f>
        <v/>
      </c>
      <c r="AB65">
        <f>Assumptions!N6</f>
        <v/>
      </c>
    </row>
    <row r="66">
      <c r="A66" s="16" t="n"/>
      <c r="B66" s="17" t="n"/>
      <c r="C66" s="17" t="n"/>
      <c r="D66" s="18" t="n"/>
      <c r="E66" s="16" t="n"/>
      <c r="F66" s="16" t="n"/>
      <c r="G66" s="19" t="n"/>
      <c r="H66" s="9">
        <f>IF($F66="","",IFERROR(VLOOKUP($F66,Assumptions!$A$5:$D$104,2,FALSE),""))</f>
        <v/>
      </c>
      <c r="I66" s="15">
        <f>IF($F66="","",IFERROR(VLOOKUP($F66,Assumptions!$A$5:$D$104,3,FALSE),""))</f>
        <v/>
      </c>
      <c r="J66" s="15">
        <f>IF($F66="","",IFERROR(VLOOKUP($F66,Assumptions!$A$5:$D$104,4,FALSE),""))</f>
        <v/>
      </c>
      <c r="K66" s="18" t="n"/>
      <c r="L66" s="16" t="n"/>
      <c r="M66" s="18" t="n"/>
      <c r="N66" s="18" t="n"/>
      <c r="O66" s="16" t="n"/>
      <c r="P66" s="15">
        <f>IF($A66="","",IFERROR($G66*$I66,""))</f>
        <v/>
      </c>
      <c r="Q66" s="15">
        <f>IF($A66="","",IF($L66="Accepted",IFERROR($P66,""),""))</f>
        <v/>
      </c>
      <c r="R66" s="15">
        <f>IF($A66="","",IF($L66="Accepted",IFERROR($Q66-$G66*$J66,""),""))</f>
        <v/>
      </c>
      <c r="S66" s="13">
        <f>IF($A66="","",IF($L66="Accepted",IFERROR($R66/$Q66,""),""))</f>
        <v/>
      </c>
      <c r="T66" s="8">
        <f>IF(OR($A66="",$K66=""),"",IF(OR($L66="Accepted",$L66="Declined"),IF($M66="","",MAX(0,$M66-$K66)),MAX(0,TODAY()-$K66)))</f>
        <v/>
      </c>
      <c r="U66" s="22">
        <f>IF($A66="","",IF($L66="","Select status",IF(OR($L66="Accepted",$L66="Declined"),"Closed",IF($N66="","Set follow-up",IF($N66&lt;=TODAY()+IFERROR(Assumptions!$N$5,0),"Check follow-up","Scheduled")))))</f>
        <v/>
      </c>
      <c r="V66" s="17" t="n"/>
      <c r="X66">
        <f>Assumptions!A66</f>
        <v/>
      </c>
      <c r="Y66">
        <f>Assumptions!G66</f>
        <v/>
      </c>
      <c r="Z66">
        <f>Assumptions!I66</f>
        <v/>
      </c>
      <c r="AA66">
        <f>Assumptions!K66</f>
        <v/>
      </c>
      <c r="AB66">
        <f>Assumptions!N7</f>
        <v/>
      </c>
    </row>
    <row r="67">
      <c r="A67" s="16" t="n"/>
      <c r="B67" s="17" t="n"/>
      <c r="C67" s="17" t="n"/>
      <c r="D67" s="18" t="n"/>
      <c r="E67" s="16" t="n"/>
      <c r="F67" s="16" t="n"/>
      <c r="G67" s="19" t="n"/>
      <c r="H67" s="12">
        <f>IF($F67="","",IFERROR(VLOOKUP($F67,Assumptions!$A$5:$D$104,2,FALSE),""))</f>
        <v/>
      </c>
      <c r="I67" s="14">
        <f>IF($F67="","",IFERROR(VLOOKUP($F67,Assumptions!$A$5:$D$104,3,FALSE),""))</f>
        <v/>
      </c>
      <c r="J67" s="14">
        <f>IF($F67="","",IFERROR(VLOOKUP($F67,Assumptions!$A$5:$D$104,4,FALSE),""))</f>
        <v/>
      </c>
      <c r="K67" s="18" t="n"/>
      <c r="L67" s="16" t="n"/>
      <c r="M67" s="18" t="n"/>
      <c r="N67" s="18" t="n"/>
      <c r="O67" s="16" t="n"/>
      <c r="P67" s="14">
        <f>IF($A67="","",IFERROR($G67*$I67,""))</f>
        <v/>
      </c>
      <c r="Q67" s="14">
        <f>IF($A67="","",IF($L67="Accepted",IFERROR($P67,""),""))</f>
        <v/>
      </c>
      <c r="R67" s="14">
        <f>IF($A67="","",IF($L67="Accepted",IFERROR($Q67-$G67*$J67,""),""))</f>
        <v/>
      </c>
      <c r="S67" s="20">
        <f>IF($A67="","",IF($L67="Accepted",IFERROR($R67/$Q67,""),""))</f>
        <v/>
      </c>
      <c r="T67" s="11">
        <f>IF(OR($A67="",$K67=""),"",IF(OR($L67="Accepted",$L67="Declined"),IF($M67="","",MAX(0,$M67-$K67)),MAX(0,TODAY()-$K67)))</f>
        <v/>
      </c>
      <c r="U67" s="21">
        <f>IF($A67="","",IF($L67="","Select status",IF(OR($L67="Accepted",$L67="Declined"),"Closed",IF($N67="","Set follow-up",IF($N67&lt;=TODAY()+IFERROR(Assumptions!$N$5,0),"Check follow-up","Scheduled")))))</f>
        <v/>
      </c>
      <c r="V67" s="17" t="n"/>
      <c r="X67">
        <f>Assumptions!A67</f>
        <v/>
      </c>
      <c r="Y67">
        <f>Assumptions!G67</f>
        <v/>
      </c>
      <c r="Z67">
        <f>Assumptions!I67</f>
        <v/>
      </c>
      <c r="AA67">
        <f>Assumptions!K67</f>
        <v/>
      </c>
      <c r="AB67">
        <f>Assumptions!N8</f>
        <v/>
      </c>
    </row>
    <row r="68">
      <c r="A68" s="16" t="n"/>
      <c r="B68" s="17" t="n"/>
      <c r="C68" s="17" t="n"/>
      <c r="D68" s="18" t="n"/>
      <c r="E68" s="16" t="n"/>
      <c r="F68" s="16" t="n"/>
      <c r="G68" s="19" t="n"/>
      <c r="H68" s="9">
        <f>IF($F68="","",IFERROR(VLOOKUP($F68,Assumptions!$A$5:$D$104,2,FALSE),""))</f>
        <v/>
      </c>
      <c r="I68" s="15">
        <f>IF($F68="","",IFERROR(VLOOKUP($F68,Assumptions!$A$5:$D$104,3,FALSE),""))</f>
        <v/>
      </c>
      <c r="J68" s="15">
        <f>IF($F68="","",IFERROR(VLOOKUP($F68,Assumptions!$A$5:$D$104,4,FALSE),""))</f>
        <v/>
      </c>
      <c r="K68" s="18" t="n"/>
      <c r="L68" s="16" t="n"/>
      <c r="M68" s="18" t="n"/>
      <c r="N68" s="18" t="n"/>
      <c r="O68" s="16" t="n"/>
      <c r="P68" s="15">
        <f>IF($A68="","",IFERROR($G68*$I68,""))</f>
        <v/>
      </c>
      <c r="Q68" s="15">
        <f>IF($A68="","",IF($L68="Accepted",IFERROR($P68,""),""))</f>
        <v/>
      </c>
      <c r="R68" s="15">
        <f>IF($A68="","",IF($L68="Accepted",IFERROR($Q68-$G68*$J68,""),""))</f>
        <v/>
      </c>
      <c r="S68" s="13">
        <f>IF($A68="","",IF($L68="Accepted",IFERROR($R68/$Q68,""),""))</f>
        <v/>
      </c>
      <c r="T68" s="8">
        <f>IF(OR($A68="",$K68=""),"",IF(OR($L68="Accepted",$L68="Declined"),IF($M68="","",MAX(0,$M68-$K68)),MAX(0,TODAY()-$K68)))</f>
        <v/>
      </c>
      <c r="U68" s="22">
        <f>IF($A68="","",IF($L68="","Select status",IF(OR($L68="Accepted",$L68="Declined"),"Closed",IF($N68="","Set follow-up",IF($N68&lt;=TODAY()+IFERROR(Assumptions!$N$5,0),"Check follow-up","Scheduled")))))</f>
        <v/>
      </c>
      <c r="V68" s="17" t="n"/>
      <c r="X68">
        <f>Assumptions!A68</f>
        <v/>
      </c>
      <c r="Y68">
        <f>Assumptions!G68</f>
        <v/>
      </c>
      <c r="Z68">
        <f>Assumptions!I68</f>
        <v/>
      </c>
      <c r="AA68">
        <f>Assumptions!K68</f>
        <v/>
      </c>
      <c r="AB68">
        <f>Assumptions!N9</f>
        <v/>
      </c>
    </row>
    <row r="69">
      <c r="A69" s="16" t="n"/>
      <c r="B69" s="17" t="n"/>
      <c r="C69" s="17" t="n"/>
      <c r="D69" s="18" t="n"/>
      <c r="E69" s="16" t="n"/>
      <c r="F69" s="16" t="n"/>
      <c r="G69" s="19" t="n"/>
      <c r="H69" s="12">
        <f>IF($F69="","",IFERROR(VLOOKUP($F69,Assumptions!$A$5:$D$104,2,FALSE),""))</f>
        <v/>
      </c>
      <c r="I69" s="14">
        <f>IF($F69="","",IFERROR(VLOOKUP($F69,Assumptions!$A$5:$D$104,3,FALSE),""))</f>
        <v/>
      </c>
      <c r="J69" s="14">
        <f>IF($F69="","",IFERROR(VLOOKUP($F69,Assumptions!$A$5:$D$104,4,FALSE),""))</f>
        <v/>
      </c>
      <c r="K69" s="18" t="n"/>
      <c r="L69" s="16" t="n"/>
      <c r="M69" s="18" t="n"/>
      <c r="N69" s="18" t="n"/>
      <c r="O69" s="16" t="n"/>
      <c r="P69" s="14">
        <f>IF($A69="","",IFERROR($G69*$I69,""))</f>
        <v/>
      </c>
      <c r="Q69" s="14">
        <f>IF($A69="","",IF($L69="Accepted",IFERROR($P69,""),""))</f>
        <v/>
      </c>
      <c r="R69" s="14">
        <f>IF($A69="","",IF($L69="Accepted",IFERROR($Q69-$G69*$J69,""),""))</f>
        <v/>
      </c>
      <c r="S69" s="20">
        <f>IF($A69="","",IF($L69="Accepted",IFERROR($R69/$Q69,""),""))</f>
        <v/>
      </c>
      <c r="T69" s="11">
        <f>IF(OR($A69="",$K69=""),"",IF(OR($L69="Accepted",$L69="Declined"),IF($M69="","",MAX(0,$M69-$K69)),MAX(0,TODAY()-$K69)))</f>
        <v/>
      </c>
      <c r="U69" s="21">
        <f>IF($A69="","",IF($L69="","Select status",IF(OR($L69="Accepted",$L69="Declined"),"Closed",IF($N69="","Set follow-up",IF($N69&lt;=TODAY()+IFERROR(Assumptions!$N$5,0),"Check follow-up","Scheduled")))))</f>
        <v/>
      </c>
      <c r="V69" s="17" t="n"/>
      <c r="X69">
        <f>Assumptions!A69</f>
        <v/>
      </c>
      <c r="Y69">
        <f>Assumptions!G69</f>
        <v/>
      </c>
      <c r="Z69">
        <f>Assumptions!I69</f>
        <v/>
      </c>
      <c r="AA69">
        <f>Assumptions!K69</f>
        <v/>
      </c>
      <c r="AB69">
        <f>Assumptions!N6</f>
        <v/>
      </c>
    </row>
    <row r="70">
      <c r="A70" s="16" t="n"/>
      <c r="B70" s="17" t="n"/>
      <c r="C70" s="17" t="n"/>
      <c r="D70" s="18" t="n"/>
      <c r="E70" s="16" t="n"/>
      <c r="F70" s="16" t="n"/>
      <c r="G70" s="19" t="n"/>
      <c r="H70" s="9">
        <f>IF($F70="","",IFERROR(VLOOKUP($F70,Assumptions!$A$5:$D$104,2,FALSE),""))</f>
        <v/>
      </c>
      <c r="I70" s="15">
        <f>IF($F70="","",IFERROR(VLOOKUP($F70,Assumptions!$A$5:$D$104,3,FALSE),""))</f>
        <v/>
      </c>
      <c r="J70" s="15">
        <f>IF($F70="","",IFERROR(VLOOKUP($F70,Assumptions!$A$5:$D$104,4,FALSE),""))</f>
        <v/>
      </c>
      <c r="K70" s="18" t="n"/>
      <c r="L70" s="16" t="n"/>
      <c r="M70" s="18" t="n"/>
      <c r="N70" s="18" t="n"/>
      <c r="O70" s="16" t="n"/>
      <c r="P70" s="15">
        <f>IF($A70="","",IFERROR($G70*$I70,""))</f>
        <v/>
      </c>
      <c r="Q70" s="15">
        <f>IF($A70="","",IF($L70="Accepted",IFERROR($P70,""),""))</f>
        <v/>
      </c>
      <c r="R70" s="15">
        <f>IF($A70="","",IF($L70="Accepted",IFERROR($Q70-$G70*$J70,""),""))</f>
        <v/>
      </c>
      <c r="S70" s="13">
        <f>IF($A70="","",IF($L70="Accepted",IFERROR($R70/$Q70,""),""))</f>
        <v/>
      </c>
      <c r="T70" s="8">
        <f>IF(OR($A70="",$K70=""),"",IF(OR($L70="Accepted",$L70="Declined"),IF($M70="","",MAX(0,$M70-$K70)),MAX(0,TODAY()-$K70)))</f>
        <v/>
      </c>
      <c r="U70" s="22">
        <f>IF($A70="","",IF($L70="","Select status",IF(OR($L70="Accepted",$L70="Declined"),"Closed",IF($N70="","Set follow-up",IF($N70&lt;=TODAY()+IFERROR(Assumptions!$N$5,0),"Check follow-up","Scheduled")))))</f>
        <v/>
      </c>
      <c r="V70" s="17" t="n"/>
      <c r="X70">
        <f>Assumptions!A70</f>
        <v/>
      </c>
      <c r="Y70">
        <f>Assumptions!G70</f>
        <v/>
      </c>
      <c r="Z70">
        <f>Assumptions!I70</f>
        <v/>
      </c>
      <c r="AA70">
        <f>Assumptions!K70</f>
        <v/>
      </c>
      <c r="AB70">
        <f>Assumptions!N7</f>
        <v/>
      </c>
    </row>
    <row r="71">
      <c r="A71" s="16" t="n"/>
      <c r="B71" s="17" t="n"/>
      <c r="C71" s="17" t="n"/>
      <c r="D71" s="18" t="n"/>
      <c r="E71" s="16" t="n"/>
      <c r="F71" s="16" t="n"/>
      <c r="G71" s="19" t="n"/>
      <c r="H71" s="12">
        <f>IF($F71="","",IFERROR(VLOOKUP($F71,Assumptions!$A$5:$D$104,2,FALSE),""))</f>
        <v/>
      </c>
      <c r="I71" s="14">
        <f>IF($F71="","",IFERROR(VLOOKUP($F71,Assumptions!$A$5:$D$104,3,FALSE),""))</f>
        <v/>
      </c>
      <c r="J71" s="14">
        <f>IF($F71="","",IFERROR(VLOOKUP($F71,Assumptions!$A$5:$D$104,4,FALSE),""))</f>
        <v/>
      </c>
      <c r="K71" s="18" t="n"/>
      <c r="L71" s="16" t="n"/>
      <c r="M71" s="18" t="n"/>
      <c r="N71" s="18" t="n"/>
      <c r="O71" s="16" t="n"/>
      <c r="P71" s="14">
        <f>IF($A71="","",IFERROR($G71*$I71,""))</f>
        <v/>
      </c>
      <c r="Q71" s="14">
        <f>IF($A71="","",IF($L71="Accepted",IFERROR($P71,""),""))</f>
        <v/>
      </c>
      <c r="R71" s="14">
        <f>IF($A71="","",IF($L71="Accepted",IFERROR($Q71-$G71*$J71,""),""))</f>
        <v/>
      </c>
      <c r="S71" s="20">
        <f>IF($A71="","",IF($L71="Accepted",IFERROR($R71/$Q71,""),""))</f>
        <v/>
      </c>
      <c r="T71" s="11">
        <f>IF(OR($A71="",$K71=""),"",IF(OR($L71="Accepted",$L71="Declined"),IF($M71="","",MAX(0,$M71-$K71)),MAX(0,TODAY()-$K71)))</f>
        <v/>
      </c>
      <c r="U71" s="21">
        <f>IF($A71="","",IF($L71="","Select status",IF(OR($L71="Accepted",$L71="Declined"),"Closed",IF($N71="","Set follow-up",IF($N71&lt;=TODAY()+IFERROR(Assumptions!$N$5,0),"Check follow-up","Scheduled")))))</f>
        <v/>
      </c>
      <c r="V71" s="17" t="n"/>
      <c r="X71">
        <f>Assumptions!A71</f>
        <v/>
      </c>
      <c r="Y71">
        <f>Assumptions!G71</f>
        <v/>
      </c>
      <c r="Z71">
        <f>Assumptions!I71</f>
        <v/>
      </c>
      <c r="AA71">
        <f>Assumptions!K71</f>
        <v/>
      </c>
      <c r="AB71">
        <f>Assumptions!N8</f>
        <v/>
      </c>
    </row>
    <row r="72">
      <c r="A72" s="16" t="n"/>
      <c r="B72" s="17" t="n"/>
      <c r="C72" s="17" t="n"/>
      <c r="D72" s="18" t="n"/>
      <c r="E72" s="16" t="n"/>
      <c r="F72" s="16" t="n"/>
      <c r="G72" s="19" t="n"/>
      <c r="H72" s="9">
        <f>IF($F72="","",IFERROR(VLOOKUP($F72,Assumptions!$A$5:$D$104,2,FALSE),""))</f>
        <v/>
      </c>
      <c r="I72" s="15">
        <f>IF($F72="","",IFERROR(VLOOKUP($F72,Assumptions!$A$5:$D$104,3,FALSE),""))</f>
        <v/>
      </c>
      <c r="J72" s="15">
        <f>IF($F72="","",IFERROR(VLOOKUP($F72,Assumptions!$A$5:$D$104,4,FALSE),""))</f>
        <v/>
      </c>
      <c r="K72" s="18" t="n"/>
      <c r="L72" s="16" t="n"/>
      <c r="M72" s="18" t="n"/>
      <c r="N72" s="18" t="n"/>
      <c r="O72" s="16" t="n"/>
      <c r="P72" s="15">
        <f>IF($A72="","",IFERROR($G72*$I72,""))</f>
        <v/>
      </c>
      <c r="Q72" s="15">
        <f>IF($A72="","",IF($L72="Accepted",IFERROR($P72,""),""))</f>
        <v/>
      </c>
      <c r="R72" s="15">
        <f>IF($A72="","",IF($L72="Accepted",IFERROR($Q72-$G72*$J72,""),""))</f>
        <v/>
      </c>
      <c r="S72" s="13">
        <f>IF($A72="","",IF($L72="Accepted",IFERROR($R72/$Q72,""),""))</f>
        <v/>
      </c>
      <c r="T72" s="8">
        <f>IF(OR($A72="",$K72=""),"",IF(OR($L72="Accepted",$L72="Declined"),IF($M72="","",MAX(0,$M72-$K72)),MAX(0,TODAY()-$K72)))</f>
        <v/>
      </c>
      <c r="U72" s="22">
        <f>IF($A72="","",IF($L72="","Select status",IF(OR($L72="Accepted",$L72="Declined"),"Closed",IF($N72="","Set follow-up",IF($N72&lt;=TODAY()+IFERROR(Assumptions!$N$5,0),"Check follow-up","Scheduled")))))</f>
        <v/>
      </c>
      <c r="V72" s="17" t="n"/>
      <c r="X72">
        <f>Assumptions!A72</f>
        <v/>
      </c>
      <c r="Y72">
        <f>Assumptions!G72</f>
        <v/>
      </c>
      <c r="Z72">
        <f>Assumptions!I72</f>
        <v/>
      </c>
      <c r="AA72">
        <f>Assumptions!K72</f>
        <v/>
      </c>
      <c r="AB72">
        <f>Assumptions!N9</f>
        <v/>
      </c>
    </row>
    <row r="73">
      <c r="A73" s="16" t="n"/>
      <c r="B73" s="17" t="n"/>
      <c r="C73" s="17" t="n"/>
      <c r="D73" s="18" t="n"/>
      <c r="E73" s="16" t="n"/>
      <c r="F73" s="16" t="n"/>
      <c r="G73" s="19" t="n"/>
      <c r="H73" s="12">
        <f>IF($F73="","",IFERROR(VLOOKUP($F73,Assumptions!$A$5:$D$104,2,FALSE),""))</f>
        <v/>
      </c>
      <c r="I73" s="14">
        <f>IF($F73="","",IFERROR(VLOOKUP($F73,Assumptions!$A$5:$D$104,3,FALSE),""))</f>
        <v/>
      </c>
      <c r="J73" s="14">
        <f>IF($F73="","",IFERROR(VLOOKUP($F73,Assumptions!$A$5:$D$104,4,FALSE),""))</f>
        <v/>
      </c>
      <c r="K73" s="18" t="n"/>
      <c r="L73" s="16" t="n"/>
      <c r="M73" s="18" t="n"/>
      <c r="N73" s="18" t="n"/>
      <c r="O73" s="16" t="n"/>
      <c r="P73" s="14">
        <f>IF($A73="","",IFERROR($G73*$I73,""))</f>
        <v/>
      </c>
      <c r="Q73" s="14">
        <f>IF($A73="","",IF($L73="Accepted",IFERROR($P73,""),""))</f>
        <v/>
      </c>
      <c r="R73" s="14">
        <f>IF($A73="","",IF($L73="Accepted",IFERROR($Q73-$G73*$J73,""),""))</f>
        <v/>
      </c>
      <c r="S73" s="20">
        <f>IF($A73="","",IF($L73="Accepted",IFERROR($R73/$Q73,""),""))</f>
        <v/>
      </c>
      <c r="T73" s="11">
        <f>IF(OR($A73="",$K73=""),"",IF(OR($L73="Accepted",$L73="Declined"),IF($M73="","",MAX(0,$M73-$K73)),MAX(0,TODAY()-$K73)))</f>
        <v/>
      </c>
      <c r="U73" s="21">
        <f>IF($A73="","",IF($L73="","Select status",IF(OR($L73="Accepted",$L73="Declined"),"Closed",IF($N73="","Set follow-up",IF($N73&lt;=TODAY()+IFERROR(Assumptions!$N$5,0),"Check follow-up","Scheduled")))))</f>
        <v/>
      </c>
      <c r="V73" s="17" t="n"/>
      <c r="X73">
        <f>Assumptions!A73</f>
        <v/>
      </c>
      <c r="Y73">
        <f>Assumptions!G73</f>
        <v/>
      </c>
      <c r="Z73">
        <f>Assumptions!I73</f>
        <v/>
      </c>
      <c r="AA73">
        <f>Assumptions!K73</f>
        <v/>
      </c>
      <c r="AB73">
        <f>Assumptions!N6</f>
        <v/>
      </c>
    </row>
    <row r="74">
      <c r="A74" s="16" t="n"/>
      <c r="B74" s="17" t="n"/>
      <c r="C74" s="17" t="n"/>
      <c r="D74" s="18" t="n"/>
      <c r="E74" s="16" t="n"/>
      <c r="F74" s="16" t="n"/>
      <c r="G74" s="19" t="n"/>
      <c r="H74" s="9">
        <f>IF($F74="","",IFERROR(VLOOKUP($F74,Assumptions!$A$5:$D$104,2,FALSE),""))</f>
        <v/>
      </c>
      <c r="I74" s="15">
        <f>IF($F74="","",IFERROR(VLOOKUP($F74,Assumptions!$A$5:$D$104,3,FALSE),""))</f>
        <v/>
      </c>
      <c r="J74" s="15">
        <f>IF($F74="","",IFERROR(VLOOKUP($F74,Assumptions!$A$5:$D$104,4,FALSE),""))</f>
        <v/>
      </c>
      <c r="K74" s="18" t="n"/>
      <c r="L74" s="16" t="n"/>
      <c r="M74" s="18" t="n"/>
      <c r="N74" s="18" t="n"/>
      <c r="O74" s="16" t="n"/>
      <c r="P74" s="15">
        <f>IF($A74="","",IFERROR($G74*$I74,""))</f>
        <v/>
      </c>
      <c r="Q74" s="15">
        <f>IF($A74="","",IF($L74="Accepted",IFERROR($P74,""),""))</f>
        <v/>
      </c>
      <c r="R74" s="15">
        <f>IF($A74="","",IF($L74="Accepted",IFERROR($Q74-$G74*$J74,""),""))</f>
        <v/>
      </c>
      <c r="S74" s="13">
        <f>IF($A74="","",IF($L74="Accepted",IFERROR($R74/$Q74,""),""))</f>
        <v/>
      </c>
      <c r="T74" s="8">
        <f>IF(OR($A74="",$K74=""),"",IF(OR($L74="Accepted",$L74="Declined"),IF($M74="","",MAX(0,$M74-$K74)),MAX(0,TODAY()-$K74)))</f>
        <v/>
      </c>
      <c r="U74" s="22">
        <f>IF($A74="","",IF($L74="","Select status",IF(OR($L74="Accepted",$L74="Declined"),"Closed",IF($N74="","Set follow-up",IF($N74&lt;=TODAY()+IFERROR(Assumptions!$N$5,0),"Check follow-up","Scheduled")))))</f>
        <v/>
      </c>
      <c r="V74" s="17" t="n"/>
      <c r="X74">
        <f>Assumptions!A74</f>
        <v/>
      </c>
      <c r="Y74">
        <f>Assumptions!G74</f>
        <v/>
      </c>
      <c r="Z74">
        <f>Assumptions!I74</f>
        <v/>
      </c>
      <c r="AA74">
        <f>Assumptions!K74</f>
        <v/>
      </c>
      <c r="AB74">
        <f>Assumptions!N7</f>
        <v/>
      </c>
    </row>
    <row r="75">
      <c r="A75" s="16" t="n"/>
      <c r="B75" s="17" t="n"/>
      <c r="C75" s="17" t="n"/>
      <c r="D75" s="18" t="n"/>
      <c r="E75" s="16" t="n"/>
      <c r="F75" s="16" t="n"/>
      <c r="G75" s="19" t="n"/>
      <c r="H75" s="12">
        <f>IF($F75="","",IFERROR(VLOOKUP($F75,Assumptions!$A$5:$D$104,2,FALSE),""))</f>
        <v/>
      </c>
      <c r="I75" s="14">
        <f>IF($F75="","",IFERROR(VLOOKUP($F75,Assumptions!$A$5:$D$104,3,FALSE),""))</f>
        <v/>
      </c>
      <c r="J75" s="14">
        <f>IF($F75="","",IFERROR(VLOOKUP($F75,Assumptions!$A$5:$D$104,4,FALSE),""))</f>
        <v/>
      </c>
      <c r="K75" s="18" t="n"/>
      <c r="L75" s="16" t="n"/>
      <c r="M75" s="18" t="n"/>
      <c r="N75" s="18" t="n"/>
      <c r="O75" s="16" t="n"/>
      <c r="P75" s="14">
        <f>IF($A75="","",IFERROR($G75*$I75,""))</f>
        <v/>
      </c>
      <c r="Q75" s="14">
        <f>IF($A75="","",IF($L75="Accepted",IFERROR($P75,""),""))</f>
        <v/>
      </c>
      <c r="R75" s="14">
        <f>IF($A75="","",IF($L75="Accepted",IFERROR($Q75-$G75*$J75,""),""))</f>
        <v/>
      </c>
      <c r="S75" s="20">
        <f>IF($A75="","",IF($L75="Accepted",IFERROR($R75/$Q75,""),""))</f>
        <v/>
      </c>
      <c r="T75" s="11">
        <f>IF(OR($A75="",$K75=""),"",IF(OR($L75="Accepted",$L75="Declined"),IF($M75="","",MAX(0,$M75-$K75)),MAX(0,TODAY()-$K75)))</f>
        <v/>
      </c>
      <c r="U75" s="21">
        <f>IF($A75="","",IF($L75="","Select status",IF(OR($L75="Accepted",$L75="Declined"),"Closed",IF($N75="","Set follow-up",IF($N75&lt;=TODAY()+IFERROR(Assumptions!$N$5,0),"Check follow-up","Scheduled")))))</f>
        <v/>
      </c>
      <c r="V75" s="17" t="n"/>
      <c r="X75">
        <f>Assumptions!A75</f>
        <v/>
      </c>
      <c r="Y75">
        <f>Assumptions!G75</f>
        <v/>
      </c>
      <c r="Z75">
        <f>Assumptions!I75</f>
        <v/>
      </c>
      <c r="AA75">
        <f>Assumptions!K75</f>
        <v/>
      </c>
      <c r="AB75">
        <f>Assumptions!N8</f>
        <v/>
      </c>
    </row>
    <row r="76">
      <c r="A76" s="16" t="n"/>
      <c r="B76" s="17" t="n"/>
      <c r="C76" s="17" t="n"/>
      <c r="D76" s="18" t="n"/>
      <c r="E76" s="16" t="n"/>
      <c r="F76" s="16" t="n"/>
      <c r="G76" s="19" t="n"/>
      <c r="H76" s="9">
        <f>IF($F76="","",IFERROR(VLOOKUP($F76,Assumptions!$A$5:$D$104,2,FALSE),""))</f>
        <v/>
      </c>
      <c r="I76" s="15">
        <f>IF($F76="","",IFERROR(VLOOKUP($F76,Assumptions!$A$5:$D$104,3,FALSE),""))</f>
        <v/>
      </c>
      <c r="J76" s="15">
        <f>IF($F76="","",IFERROR(VLOOKUP($F76,Assumptions!$A$5:$D$104,4,FALSE),""))</f>
        <v/>
      </c>
      <c r="K76" s="18" t="n"/>
      <c r="L76" s="16" t="n"/>
      <c r="M76" s="18" t="n"/>
      <c r="N76" s="18" t="n"/>
      <c r="O76" s="16" t="n"/>
      <c r="P76" s="15">
        <f>IF($A76="","",IFERROR($G76*$I76,""))</f>
        <v/>
      </c>
      <c r="Q76" s="15">
        <f>IF($A76="","",IF($L76="Accepted",IFERROR($P76,""),""))</f>
        <v/>
      </c>
      <c r="R76" s="15">
        <f>IF($A76="","",IF($L76="Accepted",IFERROR($Q76-$G76*$J76,""),""))</f>
        <v/>
      </c>
      <c r="S76" s="13">
        <f>IF($A76="","",IF($L76="Accepted",IFERROR($R76/$Q76,""),""))</f>
        <v/>
      </c>
      <c r="T76" s="8">
        <f>IF(OR($A76="",$K76=""),"",IF(OR($L76="Accepted",$L76="Declined"),IF($M76="","",MAX(0,$M76-$K76)),MAX(0,TODAY()-$K76)))</f>
        <v/>
      </c>
      <c r="U76" s="22">
        <f>IF($A76="","",IF($L76="","Select status",IF(OR($L76="Accepted",$L76="Declined"),"Closed",IF($N76="","Set follow-up",IF($N76&lt;=TODAY()+IFERROR(Assumptions!$N$5,0),"Check follow-up","Scheduled")))))</f>
        <v/>
      </c>
      <c r="V76" s="17" t="n"/>
      <c r="X76">
        <f>Assumptions!A76</f>
        <v/>
      </c>
      <c r="Y76">
        <f>Assumptions!G76</f>
        <v/>
      </c>
      <c r="Z76">
        <f>Assumptions!I76</f>
        <v/>
      </c>
      <c r="AA76">
        <f>Assumptions!K76</f>
        <v/>
      </c>
      <c r="AB76">
        <f>Assumptions!N9</f>
        <v/>
      </c>
    </row>
    <row r="77">
      <c r="A77" s="16" t="n"/>
      <c r="B77" s="17" t="n"/>
      <c r="C77" s="17" t="n"/>
      <c r="D77" s="18" t="n"/>
      <c r="E77" s="16" t="n"/>
      <c r="F77" s="16" t="n"/>
      <c r="G77" s="19" t="n"/>
      <c r="H77" s="12">
        <f>IF($F77="","",IFERROR(VLOOKUP($F77,Assumptions!$A$5:$D$104,2,FALSE),""))</f>
        <v/>
      </c>
      <c r="I77" s="14">
        <f>IF($F77="","",IFERROR(VLOOKUP($F77,Assumptions!$A$5:$D$104,3,FALSE),""))</f>
        <v/>
      </c>
      <c r="J77" s="14">
        <f>IF($F77="","",IFERROR(VLOOKUP($F77,Assumptions!$A$5:$D$104,4,FALSE),""))</f>
        <v/>
      </c>
      <c r="K77" s="18" t="n"/>
      <c r="L77" s="16" t="n"/>
      <c r="M77" s="18" t="n"/>
      <c r="N77" s="18" t="n"/>
      <c r="O77" s="16" t="n"/>
      <c r="P77" s="14">
        <f>IF($A77="","",IFERROR($G77*$I77,""))</f>
        <v/>
      </c>
      <c r="Q77" s="14">
        <f>IF($A77="","",IF($L77="Accepted",IFERROR($P77,""),""))</f>
        <v/>
      </c>
      <c r="R77" s="14">
        <f>IF($A77="","",IF($L77="Accepted",IFERROR($Q77-$G77*$J77,""),""))</f>
        <v/>
      </c>
      <c r="S77" s="20">
        <f>IF($A77="","",IF($L77="Accepted",IFERROR($R77/$Q77,""),""))</f>
        <v/>
      </c>
      <c r="T77" s="11">
        <f>IF(OR($A77="",$K77=""),"",IF(OR($L77="Accepted",$L77="Declined"),IF($M77="","",MAX(0,$M77-$K77)),MAX(0,TODAY()-$K77)))</f>
        <v/>
      </c>
      <c r="U77" s="21">
        <f>IF($A77="","",IF($L77="","Select status",IF(OR($L77="Accepted",$L77="Declined"),"Closed",IF($N77="","Set follow-up",IF($N77&lt;=TODAY()+IFERROR(Assumptions!$N$5,0),"Check follow-up","Scheduled")))))</f>
        <v/>
      </c>
      <c r="V77" s="17" t="n"/>
      <c r="X77">
        <f>Assumptions!A77</f>
        <v/>
      </c>
      <c r="Y77">
        <f>Assumptions!G77</f>
        <v/>
      </c>
      <c r="Z77">
        <f>Assumptions!I77</f>
        <v/>
      </c>
      <c r="AA77">
        <f>Assumptions!K77</f>
        <v/>
      </c>
      <c r="AB77">
        <f>Assumptions!N6</f>
        <v/>
      </c>
    </row>
    <row r="78">
      <c r="A78" s="16" t="n"/>
      <c r="B78" s="17" t="n"/>
      <c r="C78" s="17" t="n"/>
      <c r="D78" s="18" t="n"/>
      <c r="E78" s="16" t="n"/>
      <c r="F78" s="16" t="n"/>
      <c r="G78" s="19" t="n"/>
      <c r="H78" s="9">
        <f>IF($F78="","",IFERROR(VLOOKUP($F78,Assumptions!$A$5:$D$104,2,FALSE),""))</f>
        <v/>
      </c>
      <c r="I78" s="15">
        <f>IF($F78="","",IFERROR(VLOOKUP($F78,Assumptions!$A$5:$D$104,3,FALSE),""))</f>
        <v/>
      </c>
      <c r="J78" s="15">
        <f>IF($F78="","",IFERROR(VLOOKUP($F78,Assumptions!$A$5:$D$104,4,FALSE),""))</f>
        <v/>
      </c>
      <c r="K78" s="18" t="n"/>
      <c r="L78" s="16" t="n"/>
      <c r="M78" s="18" t="n"/>
      <c r="N78" s="18" t="n"/>
      <c r="O78" s="16" t="n"/>
      <c r="P78" s="15">
        <f>IF($A78="","",IFERROR($G78*$I78,""))</f>
        <v/>
      </c>
      <c r="Q78" s="15">
        <f>IF($A78="","",IF($L78="Accepted",IFERROR($P78,""),""))</f>
        <v/>
      </c>
      <c r="R78" s="15">
        <f>IF($A78="","",IF($L78="Accepted",IFERROR($Q78-$G78*$J78,""),""))</f>
        <v/>
      </c>
      <c r="S78" s="13">
        <f>IF($A78="","",IF($L78="Accepted",IFERROR($R78/$Q78,""),""))</f>
        <v/>
      </c>
      <c r="T78" s="8">
        <f>IF(OR($A78="",$K78=""),"",IF(OR($L78="Accepted",$L78="Declined"),IF($M78="","",MAX(0,$M78-$K78)),MAX(0,TODAY()-$K78)))</f>
        <v/>
      </c>
      <c r="U78" s="22">
        <f>IF($A78="","",IF($L78="","Select status",IF(OR($L78="Accepted",$L78="Declined"),"Closed",IF($N78="","Set follow-up",IF($N78&lt;=TODAY()+IFERROR(Assumptions!$N$5,0),"Check follow-up","Scheduled")))))</f>
        <v/>
      </c>
      <c r="V78" s="17" t="n"/>
      <c r="X78">
        <f>Assumptions!A78</f>
        <v/>
      </c>
      <c r="Y78">
        <f>Assumptions!G78</f>
        <v/>
      </c>
      <c r="Z78">
        <f>Assumptions!I78</f>
        <v/>
      </c>
      <c r="AA78">
        <f>Assumptions!K78</f>
        <v/>
      </c>
      <c r="AB78">
        <f>Assumptions!N7</f>
        <v/>
      </c>
    </row>
    <row r="79">
      <c r="A79" s="16" t="n"/>
      <c r="B79" s="17" t="n"/>
      <c r="C79" s="17" t="n"/>
      <c r="D79" s="18" t="n"/>
      <c r="E79" s="16" t="n"/>
      <c r="F79" s="16" t="n"/>
      <c r="G79" s="19" t="n"/>
      <c r="H79" s="12">
        <f>IF($F79="","",IFERROR(VLOOKUP($F79,Assumptions!$A$5:$D$104,2,FALSE),""))</f>
        <v/>
      </c>
      <c r="I79" s="14">
        <f>IF($F79="","",IFERROR(VLOOKUP($F79,Assumptions!$A$5:$D$104,3,FALSE),""))</f>
        <v/>
      </c>
      <c r="J79" s="14">
        <f>IF($F79="","",IFERROR(VLOOKUP($F79,Assumptions!$A$5:$D$104,4,FALSE),""))</f>
        <v/>
      </c>
      <c r="K79" s="18" t="n"/>
      <c r="L79" s="16" t="n"/>
      <c r="M79" s="18" t="n"/>
      <c r="N79" s="18" t="n"/>
      <c r="O79" s="16" t="n"/>
      <c r="P79" s="14">
        <f>IF($A79="","",IFERROR($G79*$I79,""))</f>
        <v/>
      </c>
      <c r="Q79" s="14">
        <f>IF($A79="","",IF($L79="Accepted",IFERROR($P79,""),""))</f>
        <v/>
      </c>
      <c r="R79" s="14">
        <f>IF($A79="","",IF($L79="Accepted",IFERROR($Q79-$G79*$J79,""),""))</f>
        <v/>
      </c>
      <c r="S79" s="20">
        <f>IF($A79="","",IF($L79="Accepted",IFERROR($R79/$Q79,""),""))</f>
        <v/>
      </c>
      <c r="T79" s="11">
        <f>IF(OR($A79="",$K79=""),"",IF(OR($L79="Accepted",$L79="Declined"),IF($M79="","",MAX(0,$M79-$K79)),MAX(0,TODAY()-$K79)))</f>
        <v/>
      </c>
      <c r="U79" s="21">
        <f>IF($A79="","",IF($L79="","Select status",IF(OR($L79="Accepted",$L79="Declined"),"Closed",IF($N79="","Set follow-up",IF($N79&lt;=TODAY()+IFERROR(Assumptions!$N$5,0),"Check follow-up","Scheduled")))))</f>
        <v/>
      </c>
      <c r="V79" s="17" t="n"/>
      <c r="X79">
        <f>Assumptions!A79</f>
        <v/>
      </c>
      <c r="Y79">
        <f>Assumptions!G79</f>
        <v/>
      </c>
      <c r="Z79">
        <f>Assumptions!I79</f>
        <v/>
      </c>
      <c r="AA79">
        <f>Assumptions!K79</f>
        <v/>
      </c>
      <c r="AB79">
        <f>Assumptions!N8</f>
        <v/>
      </c>
    </row>
    <row r="80">
      <c r="A80" s="16" t="n"/>
      <c r="B80" s="17" t="n"/>
      <c r="C80" s="17" t="n"/>
      <c r="D80" s="18" t="n"/>
      <c r="E80" s="16" t="n"/>
      <c r="F80" s="16" t="n"/>
      <c r="G80" s="19" t="n"/>
      <c r="H80" s="9">
        <f>IF($F80="","",IFERROR(VLOOKUP($F80,Assumptions!$A$5:$D$104,2,FALSE),""))</f>
        <v/>
      </c>
      <c r="I80" s="15">
        <f>IF($F80="","",IFERROR(VLOOKUP($F80,Assumptions!$A$5:$D$104,3,FALSE),""))</f>
        <v/>
      </c>
      <c r="J80" s="15">
        <f>IF($F80="","",IFERROR(VLOOKUP($F80,Assumptions!$A$5:$D$104,4,FALSE),""))</f>
        <v/>
      </c>
      <c r="K80" s="18" t="n"/>
      <c r="L80" s="16" t="n"/>
      <c r="M80" s="18" t="n"/>
      <c r="N80" s="18" t="n"/>
      <c r="O80" s="16" t="n"/>
      <c r="P80" s="15">
        <f>IF($A80="","",IFERROR($G80*$I80,""))</f>
        <v/>
      </c>
      <c r="Q80" s="15">
        <f>IF($A80="","",IF($L80="Accepted",IFERROR($P80,""),""))</f>
        <v/>
      </c>
      <c r="R80" s="15">
        <f>IF($A80="","",IF($L80="Accepted",IFERROR($Q80-$G80*$J80,""),""))</f>
        <v/>
      </c>
      <c r="S80" s="13">
        <f>IF($A80="","",IF($L80="Accepted",IFERROR($R80/$Q80,""),""))</f>
        <v/>
      </c>
      <c r="T80" s="8">
        <f>IF(OR($A80="",$K80=""),"",IF(OR($L80="Accepted",$L80="Declined"),IF($M80="","",MAX(0,$M80-$K80)),MAX(0,TODAY()-$K80)))</f>
        <v/>
      </c>
      <c r="U80" s="22">
        <f>IF($A80="","",IF($L80="","Select status",IF(OR($L80="Accepted",$L80="Declined"),"Closed",IF($N80="","Set follow-up",IF($N80&lt;=TODAY()+IFERROR(Assumptions!$N$5,0),"Check follow-up","Scheduled")))))</f>
        <v/>
      </c>
      <c r="V80" s="17" t="n"/>
      <c r="X80">
        <f>Assumptions!A80</f>
        <v/>
      </c>
      <c r="Y80">
        <f>Assumptions!G80</f>
        <v/>
      </c>
      <c r="Z80">
        <f>Assumptions!I80</f>
        <v/>
      </c>
      <c r="AA80">
        <f>Assumptions!K80</f>
        <v/>
      </c>
      <c r="AB80">
        <f>Assumptions!N9</f>
        <v/>
      </c>
    </row>
    <row r="81">
      <c r="A81" s="16" t="n"/>
      <c r="B81" s="17" t="n"/>
      <c r="C81" s="17" t="n"/>
      <c r="D81" s="18" t="n"/>
      <c r="E81" s="16" t="n"/>
      <c r="F81" s="16" t="n"/>
      <c r="G81" s="19" t="n"/>
      <c r="H81" s="12">
        <f>IF($F81="","",IFERROR(VLOOKUP($F81,Assumptions!$A$5:$D$104,2,FALSE),""))</f>
        <v/>
      </c>
      <c r="I81" s="14">
        <f>IF($F81="","",IFERROR(VLOOKUP($F81,Assumptions!$A$5:$D$104,3,FALSE),""))</f>
        <v/>
      </c>
      <c r="J81" s="14">
        <f>IF($F81="","",IFERROR(VLOOKUP($F81,Assumptions!$A$5:$D$104,4,FALSE),""))</f>
        <v/>
      </c>
      <c r="K81" s="18" t="n"/>
      <c r="L81" s="16" t="n"/>
      <c r="M81" s="18" t="n"/>
      <c r="N81" s="18" t="n"/>
      <c r="O81" s="16" t="n"/>
      <c r="P81" s="14">
        <f>IF($A81="","",IFERROR($G81*$I81,""))</f>
        <v/>
      </c>
      <c r="Q81" s="14">
        <f>IF($A81="","",IF($L81="Accepted",IFERROR($P81,""),""))</f>
        <v/>
      </c>
      <c r="R81" s="14">
        <f>IF($A81="","",IF($L81="Accepted",IFERROR($Q81-$G81*$J81,""),""))</f>
        <v/>
      </c>
      <c r="S81" s="20">
        <f>IF($A81="","",IF($L81="Accepted",IFERROR($R81/$Q81,""),""))</f>
        <v/>
      </c>
      <c r="T81" s="11">
        <f>IF(OR($A81="",$K81=""),"",IF(OR($L81="Accepted",$L81="Declined"),IF($M81="","",MAX(0,$M81-$K81)),MAX(0,TODAY()-$K81)))</f>
        <v/>
      </c>
      <c r="U81" s="21">
        <f>IF($A81="","",IF($L81="","Select status",IF(OR($L81="Accepted",$L81="Declined"),"Closed",IF($N81="","Set follow-up",IF($N81&lt;=TODAY()+IFERROR(Assumptions!$N$5,0),"Check follow-up","Scheduled")))))</f>
        <v/>
      </c>
      <c r="V81" s="17" t="n"/>
      <c r="X81">
        <f>Assumptions!A81</f>
        <v/>
      </c>
      <c r="Y81">
        <f>Assumptions!G81</f>
        <v/>
      </c>
      <c r="Z81">
        <f>Assumptions!I81</f>
        <v/>
      </c>
      <c r="AA81">
        <f>Assumptions!K81</f>
        <v/>
      </c>
      <c r="AB81">
        <f>Assumptions!N6</f>
        <v/>
      </c>
    </row>
    <row r="82">
      <c r="A82" s="16" t="n"/>
      <c r="B82" s="17" t="n"/>
      <c r="C82" s="17" t="n"/>
      <c r="D82" s="18" t="n"/>
      <c r="E82" s="16" t="n"/>
      <c r="F82" s="16" t="n"/>
      <c r="G82" s="19" t="n"/>
      <c r="H82" s="9">
        <f>IF($F82="","",IFERROR(VLOOKUP($F82,Assumptions!$A$5:$D$104,2,FALSE),""))</f>
        <v/>
      </c>
      <c r="I82" s="15">
        <f>IF($F82="","",IFERROR(VLOOKUP($F82,Assumptions!$A$5:$D$104,3,FALSE),""))</f>
        <v/>
      </c>
      <c r="J82" s="15">
        <f>IF($F82="","",IFERROR(VLOOKUP($F82,Assumptions!$A$5:$D$104,4,FALSE),""))</f>
        <v/>
      </c>
      <c r="K82" s="18" t="n"/>
      <c r="L82" s="16" t="n"/>
      <c r="M82" s="18" t="n"/>
      <c r="N82" s="18" t="n"/>
      <c r="O82" s="16" t="n"/>
      <c r="P82" s="15">
        <f>IF($A82="","",IFERROR($G82*$I82,""))</f>
        <v/>
      </c>
      <c r="Q82" s="15">
        <f>IF($A82="","",IF($L82="Accepted",IFERROR($P82,""),""))</f>
        <v/>
      </c>
      <c r="R82" s="15">
        <f>IF($A82="","",IF($L82="Accepted",IFERROR($Q82-$G82*$J82,""),""))</f>
        <v/>
      </c>
      <c r="S82" s="13">
        <f>IF($A82="","",IF($L82="Accepted",IFERROR($R82/$Q82,""),""))</f>
        <v/>
      </c>
      <c r="T82" s="8">
        <f>IF(OR($A82="",$K82=""),"",IF(OR($L82="Accepted",$L82="Declined"),IF($M82="","",MAX(0,$M82-$K82)),MAX(0,TODAY()-$K82)))</f>
        <v/>
      </c>
      <c r="U82" s="22">
        <f>IF($A82="","",IF($L82="","Select status",IF(OR($L82="Accepted",$L82="Declined"),"Closed",IF($N82="","Set follow-up",IF($N82&lt;=TODAY()+IFERROR(Assumptions!$N$5,0),"Check follow-up","Scheduled")))))</f>
        <v/>
      </c>
      <c r="V82" s="17" t="n"/>
      <c r="X82">
        <f>Assumptions!A82</f>
        <v/>
      </c>
      <c r="Y82">
        <f>Assumptions!G82</f>
        <v/>
      </c>
      <c r="Z82">
        <f>Assumptions!I82</f>
        <v/>
      </c>
      <c r="AA82">
        <f>Assumptions!K82</f>
        <v/>
      </c>
      <c r="AB82">
        <f>Assumptions!N7</f>
        <v/>
      </c>
    </row>
    <row r="83">
      <c r="A83" s="16" t="n"/>
      <c r="B83" s="17" t="n"/>
      <c r="C83" s="17" t="n"/>
      <c r="D83" s="18" t="n"/>
      <c r="E83" s="16" t="n"/>
      <c r="F83" s="16" t="n"/>
      <c r="G83" s="19" t="n"/>
      <c r="H83" s="12">
        <f>IF($F83="","",IFERROR(VLOOKUP($F83,Assumptions!$A$5:$D$104,2,FALSE),""))</f>
        <v/>
      </c>
      <c r="I83" s="14">
        <f>IF($F83="","",IFERROR(VLOOKUP($F83,Assumptions!$A$5:$D$104,3,FALSE),""))</f>
        <v/>
      </c>
      <c r="J83" s="14">
        <f>IF($F83="","",IFERROR(VLOOKUP($F83,Assumptions!$A$5:$D$104,4,FALSE),""))</f>
        <v/>
      </c>
      <c r="K83" s="18" t="n"/>
      <c r="L83" s="16" t="n"/>
      <c r="M83" s="18" t="n"/>
      <c r="N83" s="18" t="n"/>
      <c r="O83" s="16" t="n"/>
      <c r="P83" s="14">
        <f>IF($A83="","",IFERROR($G83*$I83,""))</f>
        <v/>
      </c>
      <c r="Q83" s="14">
        <f>IF($A83="","",IF($L83="Accepted",IFERROR($P83,""),""))</f>
        <v/>
      </c>
      <c r="R83" s="14">
        <f>IF($A83="","",IF($L83="Accepted",IFERROR($Q83-$G83*$J83,""),""))</f>
        <v/>
      </c>
      <c r="S83" s="20">
        <f>IF($A83="","",IF($L83="Accepted",IFERROR($R83/$Q83,""),""))</f>
        <v/>
      </c>
      <c r="T83" s="11">
        <f>IF(OR($A83="",$K83=""),"",IF(OR($L83="Accepted",$L83="Declined"),IF($M83="","",MAX(0,$M83-$K83)),MAX(0,TODAY()-$K83)))</f>
        <v/>
      </c>
      <c r="U83" s="21">
        <f>IF($A83="","",IF($L83="","Select status",IF(OR($L83="Accepted",$L83="Declined"),"Closed",IF($N83="","Set follow-up",IF($N83&lt;=TODAY()+IFERROR(Assumptions!$N$5,0),"Check follow-up","Scheduled")))))</f>
        <v/>
      </c>
      <c r="V83" s="17" t="n"/>
      <c r="X83">
        <f>Assumptions!A83</f>
        <v/>
      </c>
      <c r="Y83">
        <f>Assumptions!G83</f>
        <v/>
      </c>
      <c r="Z83">
        <f>Assumptions!I83</f>
        <v/>
      </c>
      <c r="AA83">
        <f>Assumptions!K83</f>
        <v/>
      </c>
      <c r="AB83">
        <f>Assumptions!N8</f>
        <v/>
      </c>
    </row>
    <row r="84">
      <c r="A84" s="16" t="n"/>
      <c r="B84" s="17" t="n"/>
      <c r="C84" s="17" t="n"/>
      <c r="D84" s="18" t="n"/>
      <c r="E84" s="16" t="n"/>
      <c r="F84" s="16" t="n"/>
      <c r="G84" s="19" t="n"/>
      <c r="H84" s="9">
        <f>IF($F84="","",IFERROR(VLOOKUP($F84,Assumptions!$A$5:$D$104,2,FALSE),""))</f>
        <v/>
      </c>
      <c r="I84" s="15">
        <f>IF($F84="","",IFERROR(VLOOKUP($F84,Assumptions!$A$5:$D$104,3,FALSE),""))</f>
        <v/>
      </c>
      <c r="J84" s="15">
        <f>IF($F84="","",IFERROR(VLOOKUP($F84,Assumptions!$A$5:$D$104,4,FALSE),""))</f>
        <v/>
      </c>
      <c r="K84" s="18" t="n"/>
      <c r="L84" s="16" t="n"/>
      <c r="M84" s="18" t="n"/>
      <c r="N84" s="18" t="n"/>
      <c r="O84" s="16" t="n"/>
      <c r="P84" s="15">
        <f>IF($A84="","",IFERROR($G84*$I84,""))</f>
        <v/>
      </c>
      <c r="Q84" s="15">
        <f>IF($A84="","",IF($L84="Accepted",IFERROR($P84,""),""))</f>
        <v/>
      </c>
      <c r="R84" s="15">
        <f>IF($A84="","",IF($L84="Accepted",IFERROR($Q84-$G84*$J84,""),""))</f>
        <v/>
      </c>
      <c r="S84" s="13">
        <f>IF($A84="","",IF($L84="Accepted",IFERROR($R84/$Q84,""),""))</f>
        <v/>
      </c>
      <c r="T84" s="8">
        <f>IF(OR($A84="",$K84=""),"",IF(OR($L84="Accepted",$L84="Declined"),IF($M84="","",MAX(0,$M84-$K84)),MAX(0,TODAY()-$K84)))</f>
        <v/>
      </c>
      <c r="U84" s="22">
        <f>IF($A84="","",IF($L84="","Select status",IF(OR($L84="Accepted",$L84="Declined"),"Closed",IF($N84="","Set follow-up",IF($N84&lt;=TODAY()+IFERROR(Assumptions!$N$5,0),"Check follow-up","Scheduled")))))</f>
        <v/>
      </c>
      <c r="V84" s="17" t="n"/>
      <c r="X84">
        <f>Assumptions!A84</f>
        <v/>
      </c>
      <c r="Y84">
        <f>Assumptions!G84</f>
        <v/>
      </c>
      <c r="Z84">
        <f>Assumptions!I84</f>
        <v/>
      </c>
      <c r="AA84">
        <f>Assumptions!K84</f>
        <v/>
      </c>
      <c r="AB84">
        <f>Assumptions!N9</f>
        <v/>
      </c>
    </row>
    <row r="85">
      <c r="A85" s="16" t="n"/>
      <c r="B85" s="17" t="n"/>
      <c r="C85" s="17" t="n"/>
      <c r="D85" s="18" t="n"/>
      <c r="E85" s="16" t="n"/>
      <c r="F85" s="16" t="n"/>
      <c r="G85" s="19" t="n"/>
      <c r="H85" s="12">
        <f>IF($F85="","",IFERROR(VLOOKUP($F85,Assumptions!$A$5:$D$104,2,FALSE),""))</f>
        <v/>
      </c>
      <c r="I85" s="14">
        <f>IF($F85="","",IFERROR(VLOOKUP($F85,Assumptions!$A$5:$D$104,3,FALSE),""))</f>
        <v/>
      </c>
      <c r="J85" s="14">
        <f>IF($F85="","",IFERROR(VLOOKUP($F85,Assumptions!$A$5:$D$104,4,FALSE),""))</f>
        <v/>
      </c>
      <c r="K85" s="18" t="n"/>
      <c r="L85" s="16" t="n"/>
      <c r="M85" s="18" t="n"/>
      <c r="N85" s="18" t="n"/>
      <c r="O85" s="16" t="n"/>
      <c r="P85" s="14">
        <f>IF($A85="","",IFERROR($G85*$I85,""))</f>
        <v/>
      </c>
      <c r="Q85" s="14">
        <f>IF($A85="","",IF($L85="Accepted",IFERROR($P85,""),""))</f>
        <v/>
      </c>
      <c r="R85" s="14">
        <f>IF($A85="","",IF($L85="Accepted",IFERROR($Q85-$G85*$J85,""),""))</f>
        <v/>
      </c>
      <c r="S85" s="20">
        <f>IF($A85="","",IF($L85="Accepted",IFERROR($R85/$Q85,""),""))</f>
        <v/>
      </c>
      <c r="T85" s="11">
        <f>IF(OR($A85="",$K85=""),"",IF(OR($L85="Accepted",$L85="Declined"),IF($M85="","",MAX(0,$M85-$K85)),MAX(0,TODAY()-$K85)))</f>
        <v/>
      </c>
      <c r="U85" s="21">
        <f>IF($A85="","",IF($L85="","Select status",IF(OR($L85="Accepted",$L85="Declined"),"Closed",IF($N85="","Set follow-up",IF($N85&lt;=TODAY()+IFERROR(Assumptions!$N$5,0),"Check follow-up","Scheduled")))))</f>
        <v/>
      </c>
      <c r="V85" s="17" t="n"/>
      <c r="X85">
        <f>Assumptions!A85</f>
        <v/>
      </c>
      <c r="Y85">
        <f>Assumptions!G85</f>
        <v/>
      </c>
      <c r="Z85">
        <f>Assumptions!I85</f>
        <v/>
      </c>
      <c r="AA85">
        <f>Assumptions!K85</f>
        <v/>
      </c>
      <c r="AB85">
        <f>Assumptions!N6</f>
        <v/>
      </c>
    </row>
    <row r="86">
      <c r="A86" s="16" t="n"/>
      <c r="B86" s="17" t="n"/>
      <c r="C86" s="17" t="n"/>
      <c r="D86" s="18" t="n"/>
      <c r="E86" s="16" t="n"/>
      <c r="F86" s="16" t="n"/>
      <c r="G86" s="19" t="n"/>
      <c r="H86" s="9">
        <f>IF($F86="","",IFERROR(VLOOKUP($F86,Assumptions!$A$5:$D$104,2,FALSE),""))</f>
        <v/>
      </c>
      <c r="I86" s="15">
        <f>IF($F86="","",IFERROR(VLOOKUP($F86,Assumptions!$A$5:$D$104,3,FALSE),""))</f>
        <v/>
      </c>
      <c r="J86" s="15">
        <f>IF($F86="","",IFERROR(VLOOKUP($F86,Assumptions!$A$5:$D$104,4,FALSE),""))</f>
        <v/>
      </c>
      <c r="K86" s="18" t="n"/>
      <c r="L86" s="16" t="n"/>
      <c r="M86" s="18" t="n"/>
      <c r="N86" s="18" t="n"/>
      <c r="O86" s="16" t="n"/>
      <c r="P86" s="15">
        <f>IF($A86="","",IFERROR($G86*$I86,""))</f>
        <v/>
      </c>
      <c r="Q86" s="15">
        <f>IF($A86="","",IF($L86="Accepted",IFERROR($P86,""),""))</f>
        <v/>
      </c>
      <c r="R86" s="15">
        <f>IF($A86="","",IF($L86="Accepted",IFERROR($Q86-$G86*$J86,""),""))</f>
        <v/>
      </c>
      <c r="S86" s="13">
        <f>IF($A86="","",IF($L86="Accepted",IFERROR($R86/$Q86,""),""))</f>
        <v/>
      </c>
      <c r="T86" s="8">
        <f>IF(OR($A86="",$K86=""),"",IF(OR($L86="Accepted",$L86="Declined"),IF($M86="","",MAX(0,$M86-$K86)),MAX(0,TODAY()-$K86)))</f>
        <v/>
      </c>
      <c r="U86" s="22">
        <f>IF($A86="","",IF($L86="","Select status",IF(OR($L86="Accepted",$L86="Declined"),"Closed",IF($N86="","Set follow-up",IF($N86&lt;=TODAY()+IFERROR(Assumptions!$N$5,0),"Check follow-up","Scheduled")))))</f>
        <v/>
      </c>
      <c r="V86" s="17" t="n"/>
      <c r="X86">
        <f>Assumptions!A86</f>
        <v/>
      </c>
      <c r="Y86">
        <f>Assumptions!G86</f>
        <v/>
      </c>
      <c r="Z86">
        <f>Assumptions!I86</f>
        <v/>
      </c>
      <c r="AA86">
        <f>Assumptions!K86</f>
        <v/>
      </c>
      <c r="AB86">
        <f>Assumptions!N7</f>
        <v/>
      </c>
    </row>
    <row r="87">
      <c r="A87" s="16" t="n"/>
      <c r="B87" s="17" t="n"/>
      <c r="C87" s="17" t="n"/>
      <c r="D87" s="18" t="n"/>
      <c r="E87" s="16" t="n"/>
      <c r="F87" s="16" t="n"/>
      <c r="G87" s="19" t="n"/>
      <c r="H87" s="12">
        <f>IF($F87="","",IFERROR(VLOOKUP($F87,Assumptions!$A$5:$D$104,2,FALSE),""))</f>
        <v/>
      </c>
      <c r="I87" s="14">
        <f>IF($F87="","",IFERROR(VLOOKUP($F87,Assumptions!$A$5:$D$104,3,FALSE),""))</f>
        <v/>
      </c>
      <c r="J87" s="14">
        <f>IF($F87="","",IFERROR(VLOOKUP($F87,Assumptions!$A$5:$D$104,4,FALSE),""))</f>
        <v/>
      </c>
      <c r="K87" s="18" t="n"/>
      <c r="L87" s="16" t="n"/>
      <c r="M87" s="18" t="n"/>
      <c r="N87" s="18" t="n"/>
      <c r="O87" s="16" t="n"/>
      <c r="P87" s="14">
        <f>IF($A87="","",IFERROR($G87*$I87,""))</f>
        <v/>
      </c>
      <c r="Q87" s="14">
        <f>IF($A87="","",IF($L87="Accepted",IFERROR($P87,""),""))</f>
        <v/>
      </c>
      <c r="R87" s="14">
        <f>IF($A87="","",IF($L87="Accepted",IFERROR($Q87-$G87*$J87,""),""))</f>
        <v/>
      </c>
      <c r="S87" s="20">
        <f>IF($A87="","",IF($L87="Accepted",IFERROR($R87/$Q87,""),""))</f>
        <v/>
      </c>
      <c r="T87" s="11">
        <f>IF(OR($A87="",$K87=""),"",IF(OR($L87="Accepted",$L87="Declined"),IF($M87="","",MAX(0,$M87-$K87)),MAX(0,TODAY()-$K87)))</f>
        <v/>
      </c>
      <c r="U87" s="21">
        <f>IF($A87="","",IF($L87="","Select status",IF(OR($L87="Accepted",$L87="Declined"),"Closed",IF($N87="","Set follow-up",IF($N87&lt;=TODAY()+IFERROR(Assumptions!$N$5,0),"Check follow-up","Scheduled")))))</f>
        <v/>
      </c>
      <c r="V87" s="17" t="n"/>
      <c r="X87">
        <f>Assumptions!A87</f>
        <v/>
      </c>
      <c r="Y87">
        <f>Assumptions!G87</f>
        <v/>
      </c>
      <c r="Z87">
        <f>Assumptions!I87</f>
        <v/>
      </c>
      <c r="AA87">
        <f>Assumptions!K87</f>
        <v/>
      </c>
      <c r="AB87">
        <f>Assumptions!N8</f>
        <v/>
      </c>
    </row>
    <row r="88">
      <c r="A88" s="16" t="n"/>
      <c r="B88" s="17" t="n"/>
      <c r="C88" s="17" t="n"/>
      <c r="D88" s="18" t="n"/>
      <c r="E88" s="16" t="n"/>
      <c r="F88" s="16" t="n"/>
      <c r="G88" s="19" t="n"/>
      <c r="H88" s="9">
        <f>IF($F88="","",IFERROR(VLOOKUP($F88,Assumptions!$A$5:$D$104,2,FALSE),""))</f>
        <v/>
      </c>
      <c r="I88" s="15">
        <f>IF($F88="","",IFERROR(VLOOKUP($F88,Assumptions!$A$5:$D$104,3,FALSE),""))</f>
        <v/>
      </c>
      <c r="J88" s="15">
        <f>IF($F88="","",IFERROR(VLOOKUP($F88,Assumptions!$A$5:$D$104,4,FALSE),""))</f>
        <v/>
      </c>
      <c r="K88" s="18" t="n"/>
      <c r="L88" s="16" t="n"/>
      <c r="M88" s="18" t="n"/>
      <c r="N88" s="18" t="n"/>
      <c r="O88" s="16" t="n"/>
      <c r="P88" s="15">
        <f>IF($A88="","",IFERROR($G88*$I88,""))</f>
        <v/>
      </c>
      <c r="Q88" s="15">
        <f>IF($A88="","",IF($L88="Accepted",IFERROR($P88,""),""))</f>
        <v/>
      </c>
      <c r="R88" s="15">
        <f>IF($A88="","",IF($L88="Accepted",IFERROR($Q88-$G88*$J88,""),""))</f>
        <v/>
      </c>
      <c r="S88" s="13">
        <f>IF($A88="","",IF($L88="Accepted",IFERROR($R88/$Q88,""),""))</f>
        <v/>
      </c>
      <c r="T88" s="8">
        <f>IF(OR($A88="",$K88=""),"",IF(OR($L88="Accepted",$L88="Declined"),IF($M88="","",MAX(0,$M88-$K88)),MAX(0,TODAY()-$K88)))</f>
        <v/>
      </c>
      <c r="U88" s="22">
        <f>IF($A88="","",IF($L88="","Select status",IF(OR($L88="Accepted",$L88="Declined"),"Closed",IF($N88="","Set follow-up",IF($N88&lt;=TODAY()+IFERROR(Assumptions!$N$5,0),"Check follow-up","Scheduled")))))</f>
        <v/>
      </c>
      <c r="V88" s="17" t="n"/>
      <c r="X88">
        <f>Assumptions!A88</f>
        <v/>
      </c>
      <c r="Y88">
        <f>Assumptions!G88</f>
        <v/>
      </c>
      <c r="Z88">
        <f>Assumptions!I88</f>
        <v/>
      </c>
      <c r="AA88">
        <f>Assumptions!K88</f>
        <v/>
      </c>
      <c r="AB88">
        <f>Assumptions!N9</f>
        <v/>
      </c>
    </row>
    <row r="89">
      <c r="A89" s="16" t="n"/>
      <c r="B89" s="17" t="n"/>
      <c r="C89" s="17" t="n"/>
      <c r="D89" s="18" t="n"/>
      <c r="E89" s="16" t="n"/>
      <c r="F89" s="16" t="n"/>
      <c r="G89" s="19" t="n"/>
      <c r="H89" s="12">
        <f>IF($F89="","",IFERROR(VLOOKUP($F89,Assumptions!$A$5:$D$104,2,FALSE),""))</f>
        <v/>
      </c>
      <c r="I89" s="14">
        <f>IF($F89="","",IFERROR(VLOOKUP($F89,Assumptions!$A$5:$D$104,3,FALSE),""))</f>
        <v/>
      </c>
      <c r="J89" s="14">
        <f>IF($F89="","",IFERROR(VLOOKUP($F89,Assumptions!$A$5:$D$104,4,FALSE),""))</f>
        <v/>
      </c>
      <c r="K89" s="18" t="n"/>
      <c r="L89" s="16" t="n"/>
      <c r="M89" s="18" t="n"/>
      <c r="N89" s="18" t="n"/>
      <c r="O89" s="16" t="n"/>
      <c r="P89" s="14">
        <f>IF($A89="","",IFERROR($G89*$I89,""))</f>
        <v/>
      </c>
      <c r="Q89" s="14">
        <f>IF($A89="","",IF($L89="Accepted",IFERROR($P89,""),""))</f>
        <v/>
      </c>
      <c r="R89" s="14">
        <f>IF($A89="","",IF($L89="Accepted",IFERROR($Q89-$G89*$J89,""),""))</f>
        <v/>
      </c>
      <c r="S89" s="20">
        <f>IF($A89="","",IF($L89="Accepted",IFERROR($R89/$Q89,""),""))</f>
        <v/>
      </c>
      <c r="T89" s="11">
        <f>IF(OR($A89="",$K89=""),"",IF(OR($L89="Accepted",$L89="Declined"),IF($M89="","",MAX(0,$M89-$K89)),MAX(0,TODAY()-$K89)))</f>
        <v/>
      </c>
      <c r="U89" s="21">
        <f>IF($A89="","",IF($L89="","Select status",IF(OR($L89="Accepted",$L89="Declined"),"Closed",IF($N89="","Set follow-up",IF($N89&lt;=TODAY()+IFERROR(Assumptions!$N$5,0),"Check follow-up","Scheduled")))))</f>
        <v/>
      </c>
      <c r="V89" s="17" t="n"/>
      <c r="X89">
        <f>Assumptions!A89</f>
        <v/>
      </c>
      <c r="Y89">
        <f>Assumptions!G89</f>
        <v/>
      </c>
      <c r="Z89">
        <f>Assumptions!I89</f>
        <v/>
      </c>
      <c r="AA89">
        <f>Assumptions!K89</f>
        <v/>
      </c>
      <c r="AB89">
        <f>Assumptions!N6</f>
        <v/>
      </c>
    </row>
    <row r="90">
      <c r="A90" s="16" t="n"/>
      <c r="B90" s="17" t="n"/>
      <c r="C90" s="17" t="n"/>
      <c r="D90" s="18" t="n"/>
      <c r="E90" s="16" t="n"/>
      <c r="F90" s="16" t="n"/>
      <c r="G90" s="19" t="n"/>
      <c r="H90" s="9">
        <f>IF($F90="","",IFERROR(VLOOKUP($F90,Assumptions!$A$5:$D$104,2,FALSE),""))</f>
        <v/>
      </c>
      <c r="I90" s="15">
        <f>IF($F90="","",IFERROR(VLOOKUP($F90,Assumptions!$A$5:$D$104,3,FALSE),""))</f>
        <v/>
      </c>
      <c r="J90" s="15">
        <f>IF($F90="","",IFERROR(VLOOKUP($F90,Assumptions!$A$5:$D$104,4,FALSE),""))</f>
        <v/>
      </c>
      <c r="K90" s="18" t="n"/>
      <c r="L90" s="16" t="n"/>
      <c r="M90" s="18" t="n"/>
      <c r="N90" s="18" t="n"/>
      <c r="O90" s="16" t="n"/>
      <c r="P90" s="15">
        <f>IF($A90="","",IFERROR($G90*$I90,""))</f>
        <v/>
      </c>
      <c r="Q90" s="15">
        <f>IF($A90="","",IF($L90="Accepted",IFERROR($P90,""),""))</f>
        <v/>
      </c>
      <c r="R90" s="15">
        <f>IF($A90="","",IF($L90="Accepted",IFERROR($Q90-$G90*$J90,""),""))</f>
        <v/>
      </c>
      <c r="S90" s="13">
        <f>IF($A90="","",IF($L90="Accepted",IFERROR($R90/$Q90,""),""))</f>
        <v/>
      </c>
      <c r="T90" s="8">
        <f>IF(OR($A90="",$K90=""),"",IF(OR($L90="Accepted",$L90="Declined"),IF($M90="","",MAX(0,$M90-$K90)),MAX(0,TODAY()-$K90)))</f>
        <v/>
      </c>
      <c r="U90" s="22">
        <f>IF($A90="","",IF($L90="","Select status",IF(OR($L90="Accepted",$L90="Declined"),"Closed",IF($N90="","Set follow-up",IF($N90&lt;=TODAY()+IFERROR(Assumptions!$N$5,0),"Check follow-up","Scheduled")))))</f>
        <v/>
      </c>
      <c r="V90" s="17" t="n"/>
      <c r="X90">
        <f>Assumptions!A90</f>
        <v/>
      </c>
      <c r="Y90">
        <f>Assumptions!G90</f>
        <v/>
      </c>
      <c r="Z90">
        <f>Assumptions!I90</f>
        <v/>
      </c>
      <c r="AA90">
        <f>Assumptions!K90</f>
        <v/>
      </c>
      <c r="AB90">
        <f>Assumptions!N7</f>
        <v/>
      </c>
    </row>
    <row r="91">
      <c r="A91" s="16" t="n"/>
      <c r="B91" s="17" t="n"/>
      <c r="C91" s="17" t="n"/>
      <c r="D91" s="18" t="n"/>
      <c r="E91" s="16" t="n"/>
      <c r="F91" s="16" t="n"/>
      <c r="G91" s="19" t="n"/>
      <c r="H91" s="12">
        <f>IF($F91="","",IFERROR(VLOOKUP($F91,Assumptions!$A$5:$D$104,2,FALSE),""))</f>
        <v/>
      </c>
      <c r="I91" s="14">
        <f>IF($F91="","",IFERROR(VLOOKUP($F91,Assumptions!$A$5:$D$104,3,FALSE),""))</f>
        <v/>
      </c>
      <c r="J91" s="14">
        <f>IF($F91="","",IFERROR(VLOOKUP($F91,Assumptions!$A$5:$D$104,4,FALSE),""))</f>
        <v/>
      </c>
      <c r="K91" s="18" t="n"/>
      <c r="L91" s="16" t="n"/>
      <c r="M91" s="18" t="n"/>
      <c r="N91" s="18" t="n"/>
      <c r="O91" s="16" t="n"/>
      <c r="P91" s="14">
        <f>IF($A91="","",IFERROR($G91*$I91,""))</f>
        <v/>
      </c>
      <c r="Q91" s="14">
        <f>IF($A91="","",IF($L91="Accepted",IFERROR($P91,""),""))</f>
        <v/>
      </c>
      <c r="R91" s="14">
        <f>IF($A91="","",IF($L91="Accepted",IFERROR($Q91-$G91*$J91,""),""))</f>
        <v/>
      </c>
      <c r="S91" s="20">
        <f>IF($A91="","",IF($L91="Accepted",IFERROR($R91/$Q91,""),""))</f>
        <v/>
      </c>
      <c r="T91" s="11">
        <f>IF(OR($A91="",$K91=""),"",IF(OR($L91="Accepted",$L91="Declined"),IF($M91="","",MAX(0,$M91-$K91)),MAX(0,TODAY()-$K91)))</f>
        <v/>
      </c>
      <c r="U91" s="21">
        <f>IF($A91="","",IF($L91="","Select status",IF(OR($L91="Accepted",$L91="Declined"),"Closed",IF($N91="","Set follow-up",IF($N91&lt;=TODAY()+IFERROR(Assumptions!$N$5,0),"Check follow-up","Scheduled")))))</f>
        <v/>
      </c>
      <c r="V91" s="17" t="n"/>
      <c r="X91">
        <f>Assumptions!A91</f>
        <v/>
      </c>
      <c r="Y91">
        <f>Assumptions!G91</f>
        <v/>
      </c>
      <c r="Z91">
        <f>Assumptions!I91</f>
        <v/>
      </c>
      <c r="AA91">
        <f>Assumptions!K91</f>
        <v/>
      </c>
      <c r="AB91">
        <f>Assumptions!N8</f>
        <v/>
      </c>
    </row>
    <row r="92">
      <c r="A92" s="16" t="n"/>
      <c r="B92" s="17" t="n"/>
      <c r="C92" s="17" t="n"/>
      <c r="D92" s="18" t="n"/>
      <c r="E92" s="16" t="n"/>
      <c r="F92" s="16" t="n"/>
      <c r="G92" s="19" t="n"/>
      <c r="H92" s="9">
        <f>IF($F92="","",IFERROR(VLOOKUP($F92,Assumptions!$A$5:$D$104,2,FALSE),""))</f>
        <v/>
      </c>
      <c r="I92" s="15">
        <f>IF($F92="","",IFERROR(VLOOKUP($F92,Assumptions!$A$5:$D$104,3,FALSE),""))</f>
        <v/>
      </c>
      <c r="J92" s="15">
        <f>IF($F92="","",IFERROR(VLOOKUP($F92,Assumptions!$A$5:$D$104,4,FALSE),""))</f>
        <v/>
      </c>
      <c r="K92" s="18" t="n"/>
      <c r="L92" s="16" t="n"/>
      <c r="M92" s="18" t="n"/>
      <c r="N92" s="18" t="n"/>
      <c r="O92" s="16" t="n"/>
      <c r="P92" s="15">
        <f>IF($A92="","",IFERROR($G92*$I92,""))</f>
        <v/>
      </c>
      <c r="Q92" s="15">
        <f>IF($A92="","",IF($L92="Accepted",IFERROR($P92,""),""))</f>
        <v/>
      </c>
      <c r="R92" s="15">
        <f>IF($A92="","",IF($L92="Accepted",IFERROR($Q92-$G92*$J92,""),""))</f>
        <v/>
      </c>
      <c r="S92" s="13">
        <f>IF($A92="","",IF($L92="Accepted",IFERROR($R92/$Q92,""),""))</f>
        <v/>
      </c>
      <c r="T92" s="8">
        <f>IF(OR($A92="",$K92=""),"",IF(OR($L92="Accepted",$L92="Declined"),IF($M92="","",MAX(0,$M92-$K92)),MAX(0,TODAY()-$K92)))</f>
        <v/>
      </c>
      <c r="U92" s="22">
        <f>IF($A92="","",IF($L92="","Select status",IF(OR($L92="Accepted",$L92="Declined"),"Closed",IF($N92="","Set follow-up",IF($N92&lt;=TODAY()+IFERROR(Assumptions!$N$5,0),"Check follow-up","Scheduled")))))</f>
        <v/>
      </c>
      <c r="V92" s="17" t="n"/>
      <c r="X92">
        <f>Assumptions!A92</f>
        <v/>
      </c>
      <c r="Y92">
        <f>Assumptions!G92</f>
        <v/>
      </c>
      <c r="Z92">
        <f>Assumptions!I92</f>
        <v/>
      </c>
      <c r="AA92">
        <f>Assumptions!K92</f>
        <v/>
      </c>
      <c r="AB92">
        <f>Assumptions!N9</f>
        <v/>
      </c>
    </row>
    <row r="93">
      <c r="A93" s="16" t="n"/>
      <c r="B93" s="17" t="n"/>
      <c r="C93" s="17" t="n"/>
      <c r="D93" s="18" t="n"/>
      <c r="E93" s="16" t="n"/>
      <c r="F93" s="16" t="n"/>
      <c r="G93" s="19" t="n"/>
      <c r="H93" s="12">
        <f>IF($F93="","",IFERROR(VLOOKUP($F93,Assumptions!$A$5:$D$104,2,FALSE),""))</f>
        <v/>
      </c>
      <c r="I93" s="14">
        <f>IF($F93="","",IFERROR(VLOOKUP($F93,Assumptions!$A$5:$D$104,3,FALSE),""))</f>
        <v/>
      </c>
      <c r="J93" s="14">
        <f>IF($F93="","",IFERROR(VLOOKUP($F93,Assumptions!$A$5:$D$104,4,FALSE),""))</f>
        <v/>
      </c>
      <c r="K93" s="18" t="n"/>
      <c r="L93" s="16" t="n"/>
      <c r="M93" s="18" t="n"/>
      <c r="N93" s="18" t="n"/>
      <c r="O93" s="16" t="n"/>
      <c r="P93" s="14">
        <f>IF($A93="","",IFERROR($G93*$I93,""))</f>
        <v/>
      </c>
      <c r="Q93" s="14">
        <f>IF($A93="","",IF($L93="Accepted",IFERROR($P93,""),""))</f>
        <v/>
      </c>
      <c r="R93" s="14">
        <f>IF($A93="","",IF($L93="Accepted",IFERROR($Q93-$G93*$J93,""),""))</f>
        <v/>
      </c>
      <c r="S93" s="20">
        <f>IF($A93="","",IF($L93="Accepted",IFERROR($R93/$Q93,""),""))</f>
        <v/>
      </c>
      <c r="T93" s="11">
        <f>IF(OR($A93="",$K93=""),"",IF(OR($L93="Accepted",$L93="Declined"),IF($M93="","",MAX(0,$M93-$K93)),MAX(0,TODAY()-$K93)))</f>
        <v/>
      </c>
      <c r="U93" s="21">
        <f>IF($A93="","",IF($L93="","Select status",IF(OR($L93="Accepted",$L93="Declined"),"Closed",IF($N93="","Set follow-up",IF($N93&lt;=TODAY()+IFERROR(Assumptions!$N$5,0),"Check follow-up","Scheduled")))))</f>
        <v/>
      </c>
      <c r="V93" s="17" t="n"/>
      <c r="X93">
        <f>Assumptions!A93</f>
        <v/>
      </c>
      <c r="Y93">
        <f>Assumptions!G93</f>
        <v/>
      </c>
      <c r="Z93">
        <f>Assumptions!I93</f>
        <v/>
      </c>
      <c r="AA93">
        <f>Assumptions!K93</f>
        <v/>
      </c>
      <c r="AB93">
        <f>Assumptions!N6</f>
        <v/>
      </c>
    </row>
    <row r="94">
      <c r="A94" s="16" t="n"/>
      <c r="B94" s="17" t="n"/>
      <c r="C94" s="17" t="n"/>
      <c r="D94" s="18" t="n"/>
      <c r="E94" s="16" t="n"/>
      <c r="F94" s="16" t="n"/>
      <c r="G94" s="19" t="n"/>
      <c r="H94" s="9">
        <f>IF($F94="","",IFERROR(VLOOKUP($F94,Assumptions!$A$5:$D$104,2,FALSE),""))</f>
        <v/>
      </c>
      <c r="I94" s="15">
        <f>IF($F94="","",IFERROR(VLOOKUP($F94,Assumptions!$A$5:$D$104,3,FALSE),""))</f>
        <v/>
      </c>
      <c r="J94" s="15">
        <f>IF($F94="","",IFERROR(VLOOKUP($F94,Assumptions!$A$5:$D$104,4,FALSE),""))</f>
        <v/>
      </c>
      <c r="K94" s="18" t="n"/>
      <c r="L94" s="16" t="n"/>
      <c r="M94" s="18" t="n"/>
      <c r="N94" s="18" t="n"/>
      <c r="O94" s="16" t="n"/>
      <c r="P94" s="15">
        <f>IF($A94="","",IFERROR($G94*$I94,""))</f>
        <v/>
      </c>
      <c r="Q94" s="15">
        <f>IF($A94="","",IF($L94="Accepted",IFERROR($P94,""),""))</f>
        <v/>
      </c>
      <c r="R94" s="15">
        <f>IF($A94="","",IF($L94="Accepted",IFERROR($Q94-$G94*$J94,""),""))</f>
        <v/>
      </c>
      <c r="S94" s="13">
        <f>IF($A94="","",IF($L94="Accepted",IFERROR($R94/$Q94,""),""))</f>
        <v/>
      </c>
      <c r="T94" s="8">
        <f>IF(OR($A94="",$K94=""),"",IF(OR($L94="Accepted",$L94="Declined"),IF($M94="","",MAX(0,$M94-$K94)),MAX(0,TODAY()-$K94)))</f>
        <v/>
      </c>
      <c r="U94" s="22">
        <f>IF($A94="","",IF($L94="","Select status",IF(OR($L94="Accepted",$L94="Declined"),"Closed",IF($N94="","Set follow-up",IF($N94&lt;=TODAY()+IFERROR(Assumptions!$N$5,0),"Check follow-up","Scheduled")))))</f>
        <v/>
      </c>
      <c r="V94" s="17" t="n"/>
      <c r="X94">
        <f>Assumptions!A94</f>
        <v/>
      </c>
      <c r="Y94">
        <f>Assumptions!G94</f>
        <v/>
      </c>
      <c r="Z94">
        <f>Assumptions!I94</f>
        <v/>
      </c>
      <c r="AA94">
        <f>Assumptions!K94</f>
        <v/>
      </c>
      <c r="AB94">
        <f>Assumptions!N7</f>
        <v/>
      </c>
    </row>
    <row r="95">
      <c r="A95" s="16" t="n"/>
      <c r="B95" s="17" t="n"/>
      <c r="C95" s="17" t="n"/>
      <c r="D95" s="18" t="n"/>
      <c r="E95" s="16" t="n"/>
      <c r="F95" s="16" t="n"/>
      <c r="G95" s="19" t="n"/>
      <c r="H95" s="12">
        <f>IF($F95="","",IFERROR(VLOOKUP($F95,Assumptions!$A$5:$D$104,2,FALSE),""))</f>
        <v/>
      </c>
      <c r="I95" s="14">
        <f>IF($F95="","",IFERROR(VLOOKUP($F95,Assumptions!$A$5:$D$104,3,FALSE),""))</f>
        <v/>
      </c>
      <c r="J95" s="14">
        <f>IF($F95="","",IFERROR(VLOOKUP($F95,Assumptions!$A$5:$D$104,4,FALSE),""))</f>
        <v/>
      </c>
      <c r="K95" s="18" t="n"/>
      <c r="L95" s="16" t="n"/>
      <c r="M95" s="18" t="n"/>
      <c r="N95" s="18" t="n"/>
      <c r="O95" s="16" t="n"/>
      <c r="P95" s="14">
        <f>IF($A95="","",IFERROR($G95*$I95,""))</f>
        <v/>
      </c>
      <c r="Q95" s="14">
        <f>IF($A95="","",IF($L95="Accepted",IFERROR($P95,""),""))</f>
        <v/>
      </c>
      <c r="R95" s="14">
        <f>IF($A95="","",IF($L95="Accepted",IFERROR($Q95-$G95*$J95,""),""))</f>
        <v/>
      </c>
      <c r="S95" s="20">
        <f>IF($A95="","",IF($L95="Accepted",IFERROR($R95/$Q95,""),""))</f>
        <v/>
      </c>
      <c r="T95" s="11">
        <f>IF(OR($A95="",$K95=""),"",IF(OR($L95="Accepted",$L95="Declined"),IF($M95="","",MAX(0,$M95-$K95)),MAX(0,TODAY()-$K95)))</f>
        <v/>
      </c>
      <c r="U95" s="21">
        <f>IF($A95="","",IF($L95="","Select status",IF(OR($L95="Accepted",$L95="Declined"),"Closed",IF($N95="","Set follow-up",IF($N95&lt;=TODAY()+IFERROR(Assumptions!$N$5,0),"Check follow-up","Scheduled")))))</f>
        <v/>
      </c>
      <c r="V95" s="17" t="n"/>
      <c r="X95">
        <f>Assumptions!A95</f>
        <v/>
      </c>
      <c r="Y95">
        <f>Assumptions!G95</f>
        <v/>
      </c>
      <c r="Z95">
        <f>Assumptions!I95</f>
        <v/>
      </c>
      <c r="AA95">
        <f>Assumptions!K95</f>
        <v/>
      </c>
      <c r="AB95">
        <f>Assumptions!N8</f>
        <v/>
      </c>
    </row>
    <row r="96">
      <c r="A96" s="16" t="n"/>
      <c r="B96" s="17" t="n"/>
      <c r="C96" s="17" t="n"/>
      <c r="D96" s="18" t="n"/>
      <c r="E96" s="16" t="n"/>
      <c r="F96" s="16" t="n"/>
      <c r="G96" s="19" t="n"/>
      <c r="H96" s="9">
        <f>IF($F96="","",IFERROR(VLOOKUP($F96,Assumptions!$A$5:$D$104,2,FALSE),""))</f>
        <v/>
      </c>
      <c r="I96" s="15">
        <f>IF($F96="","",IFERROR(VLOOKUP($F96,Assumptions!$A$5:$D$104,3,FALSE),""))</f>
        <v/>
      </c>
      <c r="J96" s="15">
        <f>IF($F96="","",IFERROR(VLOOKUP($F96,Assumptions!$A$5:$D$104,4,FALSE),""))</f>
        <v/>
      </c>
      <c r="K96" s="18" t="n"/>
      <c r="L96" s="16" t="n"/>
      <c r="M96" s="18" t="n"/>
      <c r="N96" s="18" t="n"/>
      <c r="O96" s="16" t="n"/>
      <c r="P96" s="15">
        <f>IF($A96="","",IFERROR($G96*$I96,""))</f>
        <v/>
      </c>
      <c r="Q96" s="15">
        <f>IF($A96="","",IF($L96="Accepted",IFERROR($P96,""),""))</f>
        <v/>
      </c>
      <c r="R96" s="15">
        <f>IF($A96="","",IF($L96="Accepted",IFERROR($Q96-$G96*$J96,""),""))</f>
        <v/>
      </c>
      <c r="S96" s="13">
        <f>IF($A96="","",IF($L96="Accepted",IFERROR($R96/$Q96,""),""))</f>
        <v/>
      </c>
      <c r="T96" s="8">
        <f>IF(OR($A96="",$K96=""),"",IF(OR($L96="Accepted",$L96="Declined"),IF($M96="","",MAX(0,$M96-$K96)),MAX(0,TODAY()-$K96)))</f>
        <v/>
      </c>
      <c r="U96" s="22">
        <f>IF($A96="","",IF($L96="","Select status",IF(OR($L96="Accepted",$L96="Declined"),"Closed",IF($N96="","Set follow-up",IF($N96&lt;=TODAY()+IFERROR(Assumptions!$N$5,0),"Check follow-up","Scheduled")))))</f>
        <v/>
      </c>
      <c r="V96" s="17" t="n"/>
      <c r="X96">
        <f>Assumptions!A96</f>
        <v/>
      </c>
      <c r="Y96">
        <f>Assumptions!G96</f>
        <v/>
      </c>
      <c r="Z96">
        <f>Assumptions!I96</f>
        <v/>
      </c>
      <c r="AA96">
        <f>Assumptions!K96</f>
        <v/>
      </c>
      <c r="AB96">
        <f>Assumptions!N9</f>
        <v/>
      </c>
    </row>
    <row r="97">
      <c r="A97" s="16" t="n"/>
      <c r="B97" s="17" t="n"/>
      <c r="C97" s="17" t="n"/>
      <c r="D97" s="18" t="n"/>
      <c r="E97" s="16" t="n"/>
      <c r="F97" s="16" t="n"/>
      <c r="G97" s="19" t="n"/>
      <c r="H97" s="12">
        <f>IF($F97="","",IFERROR(VLOOKUP($F97,Assumptions!$A$5:$D$104,2,FALSE),""))</f>
        <v/>
      </c>
      <c r="I97" s="14">
        <f>IF($F97="","",IFERROR(VLOOKUP($F97,Assumptions!$A$5:$D$104,3,FALSE),""))</f>
        <v/>
      </c>
      <c r="J97" s="14">
        <f>IF($F97="","",IFERROR(VLOOKUP($F97,Assumptions!$A$5:$D$104,4,FALSE),""))</f>
        <v/>
      </c>
      <c r="K97" s="18" t="n"/>
      <c r="L97" s="16" t="n"/>
      <c r="M97" s="18" t="n"/>
      <c r="N97" s="18" t="n"/>
      <c r="O97" s="16" t="n"/>
      <c r="P97" s="14">
        <f>IF($A97="","",IFERROR($G97*$I97,""))</f>
        <v/>
      </c>
      <c r="Q97" s="14">
        <f>IF($A97="","",IF($L97="Accepted",IFERROR($P97,""),""))</f>
        <v/>
      </c>
      <c r="R97" s="14">
        <f>IF($A97="","",IF($L97="Accepted",IFERROR($Q97-$G97*$J97,""),""))</f>
        <v/>
      </c>
      <c r="S97" s="20">
        <f>IF($A97="","",IF($L97="Accepted",IFERROR($R97/$Q97,""),""))</f>
        <v/>
      </c>
      <c r="T97" s="11">
        <f>IF(OR($A97="",$K97=""),"",IF(OR($L97="Accepted",$L97="Declined"),IF($M97="","",MAX(0,$M97-$K97)),MAX(0,TODAY()-$K97)))</f>
        <v/>
      </c>
      <c r="U97" s="21">
        <f>IF($A97="","",IF($L97="","Select status",IF(OR($L97="Accepted",$L97="Declined"),"Closed",IF($N97="","Set follow-up",IF($N97&lt;=TODAY()+IFERROR(Assumptions!$N$5,0),"Check follow-up","Scheduled")))))</f>
        <v/>
      </c>
      <c r="V97" s="17" t="n"/>
      <c r="X97">
        <f>Assumptions!A97</f>
        <v/>
      </c>
      <c r="Y97">
        <f>Assumptions!G97</f>
        <v/>
      </c>
      <c r="Z97">
        <f>Assumptions!I97</f>
        <v/>
      </c>
      <c r="AA97">
        <f>Assumptions!K97</f>
        <v/>
      </c>
      <c r="AB97">
        <f>Assumptions!N6</f>
        <v/>
      </c>
    </row>
    <row r="98">
      <c r="A98" s="16" t="n"/>
      <c r="B98" s="17" t="n"/>
      <c r="C98" s="17" t="n"/>
      <c r="D98" s="18" t="n"/>
      <c r="E98" s="16" t="n"/>
      <c r="F98" s="16" t="n"/>
      <c r="G98" s="19" t="n"/>
      <c r="H98" s="9">
        <f>IF($F98="","",IFERROR(VLOOKUP($F98,Assumptions!$A$5:$D$104,2,FALSE),""))</f>
        <v/>
      </c>
      <c r="I98" s="15">
        <f>IF($F98="","",IFERROR(VLOOKUP($F98,Assumptions!$A$5:$D$104,3,FALSE),""))</f>
        <v/>
      </c>
      <c r="J98" s="15">
        <f>IF($F98="","",IFERROR(VLOOKUP($F98,Assumptions!$A$5:$D$104,4,FALSE),""))</f>
        <v/>
      </c>
      <c r="K98" s="18" t="n"/>
      <c r="L98" s="16" t="n"/>
      <c r="M98" s="18" t="n"/>
      <c r="N98" s="18" t="n"/>
      <c r="O98" s="16" t="n"/>
      <c r="P98" s="15">
        <f>IF($A98="","",IFERROR($G98*$I98,""))</f>
        <v/>
      </c>
      <c r="Q98" s="15">
        <f>IF($A98="","",IF($L98="Accepted",IFERROR($P98,""),""))</f>
        <v/>
      </c>
      <c r="R98" s="15">
        <f>IF($A98="","",IF($L98="Accepted",IFERROR($Q98-$G98*$J98,""),""))</f>
        <v/>
      </c>
      <c r="S98" s="13">
        <f>IF($A98="","",IF($L98="Accepted",IFERROR($R98/$Q98,""),""))</f>
        <v/>
      </c>
      <c r="T98" s="8">
        <f>IF(OR($A98="",$K98=""),"",IF(OR($L98="Accepted",$L98="Declined"),IF($M98="","",MAX(0,$M98-$K98)),MAX(0,TODAY()-$K98)))</f>
        <v/>
      </c>
      <c r="U98" s="22">
        <f>IF($A98="","",IF($L98="","Select status",IF(OR($L98="Accepted",$L98="Declined"),"Closed",IF($N98="","Set follow-up",IF($N98&lt;=TODAY()+IFERROR(Assumptions!$N$5,0),"Check follow-up","Scheduled")))))</f>
        <v/>
      </c>
      <c r="V98" s="17" t="n"/>
      <c r="X98">
        <f>Assumptions!A98</f>
        <v/>
      </c>
      <c r="Y98">
        <f>Assumptions!G98</f>
        <v/>
      </c>
      <c r="Z98">
        <f>Assumptions!I98</f>
        <v/>
      </c>
      <c r="AA98">
        <f>Assumptions!K98</f>
        <v/>
      </c>
      <c r="AB98">
        <f>Assumptions!N7</f>
        <v/>
      </c>
    </row>
    <row r="99">
      <c r="A99" s="16" t="n"/>
      <c r="B99" s="17" t="n"/>
      <c r="C99" s="17" t="n"/>
      <c r="D99" s="18" t="n"/>
      <c r="E99" s="16" t="n"/>
      <c r="F99" s="16" t="n"/>
      <c r="G99" s="19" t="n"/>
      <c r="H99" s="12">
        <f>IF($F99="","",IFERROR(VLOOKUP($F99,Assumptions!$A$5:$D$104,2,FALSE),""))</f>
        <v/>
      </c>
      <c r="I99" s="14">
        <f>IF($F99="","",IFERROR(VLOOKUP($F99,Assumptions!$A$5:$D$104,3,FALSE),""))</f>
        <v/>
      </c>
      <c r="J99" s="14">
        <f>IF($F99="","",IFERROR(VLOOKUP($F99,Assumptions!$A$5:$D$104,4,FALSE),""))</f>
        <v/>
      </c>
      <c r="K99" s="18" t="n"/>
      <c r="L99" s="16" t="n"/>
      <c r="M99" s="18" t="n"/>
      <c r="N99" s="18" t="n"/>
      <c r="O99" s="16" t="n"/>
      <c r="P99" s="14">
        <f>IF($A99="","",IFERROR($G99*$I99,""))</f>
        <v/>
      </c>
      <c r="Q99" s="14">
        <f>IF($A99="","",IF($L99="Accepted",IFERROR($P99,""),""))</f>
        <v/>
      </c>
      <c r="R99" s="14">
        <f>IF($A99="","",IF($L99="Accepted",IFERROR($Q99-$G99*$J99,""),""))</f>
        <v/>
      </c>
      <c r="S99" s="20">
        <f>IF($A99="","",IF($L99="Accepted",IFERROR($R99/$Q99,""),""))</f>
        <v/>
      </c>
      <c r="T99" s="11">
        <f>IF(OR($A99="",$K99=""),"",IF(OR($L99="Accepted",$L99="Declined"),IF($M99="","",MAX(0,$M99-$K99)),MAX(0,TODAY()-$K99)))</f>
        <v/>
      </c>
      <c r="U99" s="21">
        <f>IF($A99="","",IF($L99="","Select status",IF(OR($L99="Accepted",$L99="Declined"),"Closed",IF($N99="","Set follow-up",IF($N99&lt;=TODAY()+IFERROR(Assumptions!$N$5,0),"Check follow-up","Scheduled")))))</f>
        <v/>
      </c>
      <c r="V99" s="17" t="n"/>
      <c r="X99">
        <f>Assumptions!A99</f>
        <v/>
      </c>
      <c r="Y99">
        <f>Assumptions!G99</f>
        <v/>
      </c>
      <c r="Z99">
        <f>Assumptions!I99</f>
        <v/>
      </c>
      <c r="AA99">
        <f>Assumptions!K99</f>
        <v/>
      </c>
      <c r="AB99">
        <f>Assumptions!N8</f>
        <v/>
      </c>
    </row>
    <row r="100">
      <c r="A100" s="16" t="n"/>
      <c r="B100" s="17" t="n"/>
      <c r="C100" s="17" t="n"/>
      <c r="D100" s="18" t="n"/>
      <c r="E100" s="16" t="n"/>
      <c r="F100" s="16" t="n"/>
      <c r="G100" s="19" t="n"/>
      <c r="H100" s="9">
        <f>IF($F100="","",IFERROR(VLOOKUP($F100,Assumptions!$A$5:$D$104,2,FALSE),""))</f>
        <v/>
      </c>
      <c r="I100" s="15">
        <f>IF($F100="","",IFERROR(VLOOKUP($F100,Assumptions!$A$5:$D$104,3,FALSE),""))</f>
        <v/>
      </c>
      <c r="J100" s="15">
        <f>IF($F100="","",IFERROR(VLOOKUP($F100,Assumptions!$A$5:$D$104,4,FALSE),""))</f>
        <v/>
      </c>
      <c r="K100" s="18" t="n"/>
      <c r="L100" s="16" t="n"/>
      <c r="M100" s="18" t="n"/>
      <c r="N100" s="18" t="n"/>
      <c r="O100" s="16" t="n"/>
      <c r="P100" s="15">
        <f>IF($A100="","",IFERROR($G100*$I100,""))</f>
        <v/>
      </c>
      <c r="Q100" s="15">
        <f>IF($A100="","",IF($L100="Accepted",IFERROR($P100,""),""))</f>
        <v/>
      </c>
      <c r="R100" s="15">
        <f>IF($A100="","",IF($L100="Accepted",IFERROR($Q100-$G100*$J100,""),""))</f>
        <v/>
      </c>
      <c r="S100" s="13">
        <f>IF($A100="","",IF($L100="Accepted",IFERROR($R100/$Q100,""),""))</f>
        <v/>
      </c>
      <c r="T100" s="8">
        <f>IF(OR($A100="",$K100=""),"",IF(OR($L100="Accepted",$L100="Declined"),IF($M100="","",MAX(0,$M100-$K100)),MAX(0,TODAY()-$K100)))</f>
        <v/>
      </c>
      <c r="U100" s="22">
        <f>IF($A100="","",IF($L100="","Select status",IF(OR($L100="Accepted",$L100="Declined"),"Closed",IF($N100="","Set follow-up",IF($N100&lt;=TODAY()+IFERROR(Assumptions!$N$5,0),"Check follow-up","Scheduled")))))</f>
        <v/>
      </c>
      <c r="V100" s="17" t="n"/>
      <c r="X100">
        <f>Assumptions!A100</f>
        <v/>
      </c>
      <c r="Y100">
        <f>Assumptions!G100</f>
        <v/>
      </c>
      <c r="Z100">
        <f>Assumptions!I100</f>
        <v/>
      </c>
      <c r="AA100">
        <f>Assumptions!K100</f>
        <v/>
      </c>
      <c r="AB100">
        <f>Assumptions!N9</f>
        <v/>
      </c>
    </row>
    <row r="101">
      <c r="A101" s="16" t="n"/>
      <c r="B101" s="17" t="n"/>
      <c r="C101" s="17" t="n"/>
      <c r="D101" s="18" t="n"/>
      <c r="E101" s="16" t="n"/>
      <c r="F101" s="16" t="n"/>
      <c r="G101" s="19" t="n"/>
      <c r="H101" s="12">
        <f>IF($F101="","",IFERROR(VLOOKUP($F101,Assumptions!$A$5:$D$104,2,FALSE),""))</f>
        <v/>
      </c>
      <c r="I101" s="14">
        <f>IF($F101="","",IFERROR(VLOOKUP($F101,Assumptions!$A$5:$D$104,3,FALSE),""))</f>
        <v/>
      </c>
      <c r="J101" s="14">
        <f>IF($F101="","",IFERROR(VLOOKUP($F101,Assumptions!$A$5:$D$104,4,FALSE),""))</f>
        <v/>
      </c>
      <c r="K101" s="18" t="n"/>
      <c r="L101" s="16" t="n"/>
      <c r="M101" s="18" t="n"/>
      <c r="N101" s="18" t="n"/>
      <c r="O101" s="16" t="n"/>
      <c r="P101" s="14">
        <f>IF($A101="","",IFERROR($G101*$I101,""))</f>
        <v/>
      </c>
      <c r="Q101" s="14">
        <f>IF($A101="","",IF($L101="Accepted",IFERROR($P101,""),""))</f>
        <v/>
      </c>
      <c r="R101" s="14">
        <f>IF($A101="","",IF($L101="Accepted",IFERROR($Q101-$G101*$J101,""),""))</f>
        <v/>
      </c>
      <c r="S101" s="20">
        <f>IF($A101="","",IF($L101="Accepted",IFERROR($R101/$Q101,""),""))</f>
        <v/>
      </c>
      <c r="T101" s="11">
        <f>IF(OR($A101="",$K101=""),"",IF(OR($L101="Accepted",$L101="Declined"),IF($M101="","",MAX(0,$M101-$K101)),MAX(0,TODAY()-$K101)))</f>
        <v/>
      </c>
      <c r="U101" s="21">
        <f>IF($A101="","",IF($L101="","Select status",IF(OR($L101="Accepted",$L101="Declined"),"Closed",IF($N101="","Set follow-up",IF($N101&lt;=TODAY()+IFERROR(Assumptions!$N$5,0),"Check follow-up","Scheduled")))))</f>
        <v/>
      </c>
      <c r="V101" s="17" t="n"/>
      <c r="X101">
        <f>Assumptions!A101</f>
        <v/>
      </c>
      <c r="Y101">
        <f>Assumptions!G101</f>
        <v/>
      </c>
      <c r="Z101">
        <f>Assumptions!I101</f>
        <v/>
      </c>
      <c r="AA101">
        <f>Assumptions!K101</f>
        <v/>
      </c>
      <c r="AB101">
        <f>Assumptions!N6</f>
        <v/>
      </c>
    </row>
    <row r="102">
      <c r="A102" s="16" t="n"/>
      <c r="B102" s="17" t="n"/>
      <c r="C102" s="17" t="n"/>
      <c r="D102" s="18" t="n"/>
      <c r="E102" s="16" t="n"/>
      <c r="F102" s="16" t="n"/>
      <c r="G102" s="19" t="n"/>
      <c r="H102" s="9">
        <f>IF($F102="","",IFERROR(VLOOKUP($F102,Assumptions!$A$5:$D$104,2,FALSE),""))</f>
        <v/>
      </c>
      <c r="I102" s="15">
        <f>IF($F102="","",IFERROR(VLOOKUP($F102,Assumptions!$A$5:$D$104,3,FALSE),""))</f>
        <v/>
      </c>
      <c r="J102" s="15">
        <f>IF($F102="","",IFERROR(VLOOKUP($F102,Assumptions!$A$5:$D$104,4,FALSE),""))</f>
        <v/>
      </c>
      <c r="K102" s="18" t="n"/>
      <c r="L102" s="16" t="n"/>
      <c r="M102" s="18" t="n"/>
      <c r="N102" s="18" t="n"/>
      <c r="O102" s="16" t="n"/>
      <c r="P102" s="15">
        <f>IF($A102="","",IFERROR($G102*$I102,""))</f>
        <v/>
      </c>
      <c r="Q102" s="15">
        <f>IF($A102="","",IF($L102="Accepted",IFERROR($P102,""),""))</f>
        <v/>
      </c>
      <c r="R102" s="15">
        <f>IF($A102="","",IF($L102="Accepted",IFERROR($Q102-$G102*$J102,""),""))</f>
        <v/>
      </c>
      <c r="S102" s="13">
        <f>IF($A102="","",IF($L102="Accepted",IFERROR($R102/$Q102,""),""))</f>
        <v/>
      </c>
      <c r="T102" s="8">
        <f>IF(OR($A102="",$K102=""),"",IF(OR($L102="Accepted",$L102="Declined"),IF($M102="","",MAX(0,$M102-$K102)),MAX(0,TODAY()-$K102)))</f>
        <v/>
      </c>
      <c r="U102" s="22">
        <f>IF($A102="","",IF($L102="","Select status",IF(OR($L102="Accepted",$L102="Declined"),"Closed",IF($N102="","Set follow-up",IF($N102&lt;=TODAY()+IFERROR(Assumptions!$N$5,0),"Check follow-up","Scheduled")))))</f>
        <v/>
      </c>
      <c r="V102" s="17" t="n"/>
      <c r="X102">
        <f>Assumptions!A102</f>
        <v/>
      </c>
      <c r="Y102">
        <f>Assumptions!G102</f>
        <v/>
      </c>
      <c r="Z102">
        <f>Assumptions!I102</f>
        <v/>
      </c>
      <c r="AA102">
        <f>Assumptions!K102</f>
        <v/>
      </c>
      <c r="AB102">
        <f>Assumptions!N7</f>
        <v/>
      </c>
    </row>
    <row r="103">
      <c r="A103" s="16" t="n"/>
      <c r="B103" s="17" t="n"/>
      <c r="C103" s="17" t="n"/>
      <c r="D103" s="18" t="n"/>
      <c r="E103" s="16" t="n"/>
      <c r="F103" s="16" t="n"/>
      <c r="G103" s="19" t="n"/>
      <c r="H103" s="12">
        <f>IF($F103="","",IFERROR(VLOOKUP($F103,Assumptions!$A$5:$D$104,2,FALSE),""))</f>
        <v/>
      </c>
      <c r="I103" s="14">
        <f>IF($F103="","",IFERROR(VLOOKUP($F103,Assumptions!$A$5:$D$104,3,FALSE),""))</f>
        <v/>
      </c>
      <c r="J103" s="14">
        <f>IF($F103="","",IFERROR(VLOOKUP($F103,Assumptions!$A$5:$D$104,4,FALSE),""))</f>
        <v/>
      </c>
      <c r="K103" s="18" t="n"/>
      <c r="L103" s="16" t="n"/>
      <c r="M103" s="18" t="n"/>
      <c r="N103" s="18" t="n"/>
      <c r="O103" s="16" t="n"/>
      <c r="P103" s="14">
        <f>IF($A103="","",IFERROR($G103*$I103,""))</f>
        <v/>
      </c>
      <c r="Q103" s="14">
        <f>IF($A103="","",IF($L103="Accepted",IFERROR($P103,""),""))</f>
        <v/>
      </c>
      <c r="R103" s="14">
        <f>IF($A103="","",IF($L103="Accepted",IFERROR($Q103-$G103*$J103,""),""))</f>
        <v/>
      </c>
      <c r="S103" s="20">
        <f>IF($A103="","",IF($L103="Accepted",IFERROR($R103/$Q103,""),""))</f>
        <v/>
      </c>
      <c r="T103" s="11">
        <f>IF(OR($A103="",$K103=""),"",IF(OR($L103="Accepted",$L103="Declined"),IF($M103="","",MAX(0,$M103-$K103)),MAX(0,TODAY()-$K103)))</f>
        <v/>
      </c>
      <c r="U103" s="21">
        <f>IF($A103="","",IF($L103="","Select status",IF(OR($L103="Accepted",$L103="Declined"),"Closed",IF($N103="","Set follow-up",IF($N103&lt;=TODAY()+IFERROR(Assumptions!$N$5,0),"Check follow-up","Scheduled")))))</f>
        <v/>
      </c>
      <c r="V103" s="17" t="n"/>
      <c r="X103">
        <f>Assumptions!A103</f>
        <v/>
      </c>
      <c r="Y103">
        <f>Assumptions!G103</f>
        <v/>
      </c>
      <c r="Z103">
        <f>Assumptions!I103</f>
        <v/>
      </c>
      <c r="AA103">
        <f>Assumptions!K103</f>
        <v/>
      </c>
      <c r="AB103">
        <f>Assumptions!N8</f>
        <v/>
      </c>
    </row>
    <row r="104">
      <c r="A104" s="16" t="n"/>
      <c r="B104" s="17" t="n"/>
      <c r="C104" s="17" t="n"/>
      <c r="D104" s="18" t="n"/>
      <c r="E104" s="16" t="n"/>
      <c r="F104" s="16" t="n"/>
      <c r="G104" s="19" t="n"/>
      <c r="H104" s="9">
        <f>IF($F104="","",IFERROR(VLOOKUP($F104,Assumptions!$A$5:$D$104,2,FALSE),""))</f>
        <v/>
      </c>
      <c r="I104" s="15">
        <f>IF($F104="","",IFERROR(VLOOKUP($F104,Assumptions!$A$5:$D$104,3,FALSE),""))</f>
        <v/>
      </c>
      <c r="J104" s="15">
        <f>IF($F104="","",IFERROR(VLOOKUP($F104,Assumptions!$A$5:$D$104,4,FALSE),""))</f>
        <v/>
      </c>
      <c r="K104" s="18" t="n"/>
      <c r="L104" s="16" t="n"/>
      <c r="M104" s="18" t="n"/>
      <c r="N104" s="18" t="n"/>
      <c r="O104" s="16" t="n"/>
      <c r="P104" s="15">
        <f>IF($A104="","",IFERROR($G104*$I104,""))</f>
        <v/>
      </c>
      <c r="Q104" s="15">
        <f>IF($A104="","",IF($L104="Accepted",IFERROR($P104,""),""))</f>
        <v/>
      </c>
      <c r="R104" s="15">
        <f>IF($A104="","",IF($L104="Accepted",IFERROR($Q104-$G104*$J104,""),""))</f>
        <v/>
      </c>
      <c r="S104" s="13">
        <f>IF($A104="","",IF($L104="Accepted",IFERROR($R104/$Q104,""),""))</f>
        <v/>
      </c>
      <c r="T104" s="8">
        <f>IF(OR($A104="",$K104=""),"",IF(OR($L104="Accepted",$L104="Declined"),IF($M104="","",MAX(0,$M104-$K104)),MAX(0,TODAY()-$K104)))</f>
        <v/>
      </c>
      <c r="U104" s="22">
        <f>IF($A104="","",IF($L104="","Select status",IF(OR($L104="Accepted",$L104="Declined"),"Closed",IF($N104="","Set follow-up",IF($N104&lt;=TODAY()+IFERROR(Assumptions!$N$5,0),"Check follow-up","Scheduled")))))</f>
        <v/>
      </c>
      <c r="V104" s="17" t="n"/>
      <c r="X104">
        <f>Assumptions!A104</f>
        <v/>
      </c>
      <c r="Y104">
        <f>Assumptions!G104</f>
        <v/>
      </c>
      <c r="Z104">
        <f>Assumptions!I104</f>
        <v/>
      </c>
      <c r="AA104">
        <f>Assumptions!K104</f>
        <v/>
      </c>
      <c r="AB104">
        <f>Assumptions!N9</f>
        <v/>
      </c>
    </row>
  </sheetData>
  <autoFilter ref="A4:V104"/>
  <mergeCells count="1">
    <mergeCell ref="A1:V1"/>
  </mergeCells>
  <conditionalFormatting sqref="L5:L104">
    <cfRule type="expression" priority="1" dxfId="0">
      <formula>$L5="Accepted"</formula>
    </cfRule>
    <cfRule type="expression" priority="2" dxfId="1">
      <formula>$L5="Declined"</formula>
    </cfRule>
  </conditionalFormatting>
  <conditionalFormatting sqref="U5:U104">
    <cfRule type="expression" priority="3" dxfId="1">
      <formula>OR($U5="Check follow-up",$U5="Set follow-up",$U5="Select status")</formula>
    </cfRule>
  </conditionalFormatting>
  <conditionalFormatting sqref="S5:S104">
    <cfRule type="expression" priority="4" dxfId="1">
      <formula>AND($S5&lt;&gt;"",$S5&lt;0)</formula>
    </cfRule>
  </conditionalFormatting>
  <conditionalFormatting sqref="M5:N104">
    <cfRule type="expression" priority="5" dxfId="1">
      <formula>AND(M5&lt;&gt;"",M5&lt;$K5)</formula>
    </cfRule>
  </conditionalFormatting>
  <dataValidations count="6">
    <dataValidation sqref="E5:E104" showDropDown="0" showInputMessage="0" showErrorMessage="1" allowBlank="0" errorTitle="Check base service" error="Choose a base service from the editable Assumptions list." type="list">
      <formula1>=$Y$5:$Y$104</formula1>
    </dataValidation>
    <dataValidation sqref="F5:F104" showDropDown="0" showInputMessage="0" showErrorMessage="1" allowBlank="0" errorTitle="Check add-on service" error="Choose an add-on service from the editable Assumptions catalog." type="list">
      <formula1>=$X$5:$X$104</formula1>
    </dataValidation>
    <dataValidation sqref="L5:L104" showDropDown="0" showInputMessage="0" showErrorMessage="1" allowBlank="0" errorTitle="Check offer status" error="Choose a status from the editable Assumptions list." type="list">
      <formula1>=$AA$5:$AA$104</formula1>
    </dataValidation>
    <dataValidation sqref="O5:O104" showDropDown="0" showInputMessage="0" showErrorMessage="1" allowBlank="0" errorTitle="Check crew" error="Choose a crew from the editable Assumptions list." type="list">
      <formula1>=$Z$5:$Z$104</formula1>
    </dataValidation>
    <dataValidation sqref="G5:G104" showDropDown="0" showInputMessage="0" showErrorMessage="1" allowBlank="0" errorTitle="Check quantity" error="Enter a quantity within the editable minimum and maximum limits." type="decimal" operator="between">
      <formula1>$AB$7</formula1>
      <formula2>$AB$8</formula2>
    </dataValidation>
    <dataValidation sqref="D5:D104 K5:K104 M5:M104 N5:N104" showDropDown="0" showInputMessage="0" showErrorMessage="1" allowBlank="0" errorTitle="Check date" error="Enter a date within the editable date limits on the Assumptions sheet." type="date" operator="between">
      <formula1>$AB$5</formula1>
      <formula2>$AB$6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18" customWidth="1" min="3" max="3"/>
    <col width="18" customWidth="1" min="4" max="4"/>
    <col width="3" customWidth="1" min="5" max="5"/>
    <col width="3" customWidth="1" min="6" max="6"/>
    <col width="22" customWidth="1" min="7" max="7"/>
    <col width="3" customWidth="1" min="8" max="8"/>
    <col width="23" customWidth="1" min="9" max="9"/>
    <col width="3" customWidth="1" min="10" max="10"/>
    <col width="17" customWidth="1" min="11" max="11"/>
    <col width="3" customWidth="1" min="12" max="12"/>
    <col width="31" customWidth="1" min="13" max="13"/>
    <col width="18" customWidth="1" min="14" max="14"/>
  </cols>
  <sheetData>
    <row r="1" ht="27" customHeight="1">
      <c r="A1" s="1" t="inlineStr">
        <is>
          <t>Fictional Green Sprout Lawn Care | Upsell Assumptions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>
      <c r="A2" s="3" t="inlineStr">
        <is>
          <t>Edit the catalog, stable choices, and guardrails before use. All named crew examples are fictional.</t>
        </is>
      </c>
    </row>
    <row r="3">
      <c r="A3" s="3" t="inlineStr">
        <is>
          <t>Rates are editable planning assumptions and are not guaranteed prices or costs.</t>
        </is>
      </c>
    </row>
    <row r="4" ht="32" customHeight="1">
      <c r="A4" s="6" t="inlineStr">
        <is>
          <t>Add-On Service</t>
        </is>
      </c>
      <c r="B4" s="6" t="inlineStr">
        <is>
          <t>Unit</t>
        </is>
      </c>
      <c r="C4" s="6" t="inlineStr">
        <is>
          <t>Default Unit Price</t>
        </is>
      </c>
      <c r="D4" s="6" t="inlineStr">
        <is>
          <t>Default Unit Cost</t>
        </is>
      </c>
      <c r="G4" s="6" t="inlineStr">
        <is>
          <t>Base Service</t>
        </is>
      </c>
      <c r="I4" s="6" t="inlineStr">
        <is>
          <t>Crew Assignment</t>
        </is>
      </c>
      <c r="K4" s="6" t="inlineStr">
        <is>
          <t>Offer Status</t>
        </is>
      </c>
      <c r="M4" s="6" t="inlineStr">
        <is>
          <t>Setting</t>
        </is>
      </c>
      <c r="N4" s="6" t="inlineStr">
        <is>
          <t>Value</t>
        </is>
      </c>
    </row>
    <row r="5">
      <c r="A5" s="17" t="inlineStr">
        <is>
          <t>Mulch Installation</t>
        </is>
      </c>
      <c r="B5" s="17" t="inlineStr">
        <is>
          <t>square feet</t>
        </is>
      </c>
      <c r="C5" s="23" t="n">
        <v>1.45</v>
      </c>
      <c r="D5" s="23" t="n">
        <v>0.82</v>
      </c>
      <c r="G5" s="17" t="inlineStr">
        <is>
          <t>Weekly Mowing</t>
        </is>
      </c>
      <c r="I5" s="17" t="inlineStr">
        <is>
          <t>Fictional Crew Cedar</t>
        </is>
      </c>
      <c r="K5" s="16" t="inlineStr">
        <is>
          <t>Offered</t>
        </is>
      </c>
      <c r="M5" s="16" t="inlineStr">
        <is>
          <t>Follow-Up Check Window (days)</t>
        </is>
      </c>
      <c r="N5" s="24" t="n">
        <v>0</v>
      </c>
    </row>
    <row r="6">
      <c r="A6" s="17" t="inlineStr">
        <is>
          <t>Shrub Trimming</t>
        </is>
      </c>
      <c r="B6" s="17" t="inlineStr">
        <is>
          <t>shrubs</t>
        </is>
      </c>
      <c r="C6" s="23" t="n">
        <v>18</v>
      </c>
      <c r="D6" s="23" t="n">
        <v>9.5</v>
      </c>
      <c r="G6" s="17" t="inlineStr">
        <is>
          <t>Biweekly Mowing</t>
        </is>
      </c>
      <c r="I6" s="17" t="inlineStr">
        <is>
          <t>Fictional Crew Maple</t>
        </is>
      </c>
      <c r="K6" s="16" t="inlineStr">
        <is>
          <t>Follow-Up</t>
        </is>
      </c>
      <c r="M6" s="16" t="inlineStr">
        <is>
          <t>Earliest Entry Date</t>
        </is>
      </c>
      <c r="N6" s="25" t="n">
        <v>44197</v>
      </c>
    </row>
    <row r="7">
      <c r="A7" s="17" t="inlineStr">
        <is>
          <t>Core Aeration</t>
        </is>
      </c>
      <c r="B7" s="17" t="inlineStr">
        <is>
          <t>1,000 square feet</t>
        </is>
      </c>
      <c r="C7" s="23" t="n">
        <v>24</v>
      </c>
      <c r="D7" s="23" t="n">
        <v>12</v>
      </c>
      <c r="G7" s="17" t="inlineStr">
        <is>
          <t>Spring Cleanup</t>
        </is>
      </c>
      <c r="I7" s="17" t="inlineStr">
        <is>
          <t>Fictional Crew Oak</t>
        </is>
      </c>
      <c r="K7" s="16" t="inlineStr">
        <is>
          <t>Accepted</t>
        </is>
      </c>
      <c r="M7" s="16" t="inlineStr">
        <is>
          <t>Latest Entry Date</t>
        </is>
      </c>
      <c r="N7" s="25" t="n">
        <v>48213</v>
      </c>
    </row>
    <row r="8">
      <c r="A8" s="17" t="inlineStr">
        <is>
          <t>Leaf Cleanup</t>
        </is>
      </c>
      <c r="B8" s="17" t="inlineStr">
        <is>
          <t>hours</t>
        </is>
      </c>
      <c r="C8" s="23" t="n">
        <v>68</v>
      </c>
      <c r="D8" s="23" t="n">
        <v>38</v>
      </c>
      <c r="G8" s="17" t="inlineStr">
        <is>
          <t>Fall Cleanup</t>
        </is>
      </c>
      <c r="I8" s="17" t="n"/>
      <c r="K8" s="16" t="inlineStr">
        <is>
          <t>Declined</t>
        </is>
      </c>
      <c r="M8" s="16" t="inlineStr">
        <is>
          <t>Minimum Quantity</t>
        </is>
      </c>
      <c r="N8" s="19" t="n">
        <v>0.01</v>
      </c>
    </row>
    <row r="9">
      <c r="A9" s="17" t="inlineStr">
        <is>
          <t>Bed Edging</t>
        </is>
      </c>
      <c r="B9" s="17" t="inlineStr">
        <is>
          <t>linear feet</t>
        </is>
      </c>
      <c r="C9" s="23" t="n">
        <v>1.35</v>
      </c>
      <c r="D9" s="23" t="n">
        <v>0.6</v>
      </c>
      <c r="G9" s="17" t="inlineStr">
        <is>
          <t>Bed Maintenance</t>
        </is>
      </c>
      <c r="I9" s="17" t="n"/>
      <c r="K9" s="16" t="n"/>
      <c r="M9" s="16" t="inlineStr">
        <is>
          <t>Maximum Quantity</t>
        </is>
      </c>
      <c r="N9" s="19" t="n">
        <v>100000</v>
      </c>
    </row>
    <row r="10">
      <c r="A10" s="17" t="inlineStr">
        <is>
          <t>Seasonal Color</t>
        </is>
      </c>
      <c r="B10" s="17" t="inlineStr">
        <is>
          <t>flat job</t>
        </is>
      </c>
      <c r="C10" s="23" t="n">
        <v>285</v>
      </c>
      <c r="D10" s="23" t="n">
        <v>160</v>
      </c>
      <c r="G10" s="17" t="inlineStr">
        <is>
          <t>Hedge Service</t>
        </is>
      </c>
      <c r="I10" s="17" t="n"/>
      <c r="K10" s="16" t="n"/>
    </row>
    <row r="11">
      <c r="A11" s="17" t="inlineStr">
        <is>
          <t>Gutter Clearing</t>
        </is>
      </c>
      <c r="B11" s="17" t="inlineStr">
        <is>
          <t>linear feet</t>
        </is>
      </c>
      <c r="C11" s="23" t="n">
        <v>1.1</v>
      </c>
      <c r="D11" s="23" t="n">
        <v>0.58</v>
      </c>
      <c r="G11" s="17" t="n"/>
      <c r="I11" s="17" t="n"/>
      <c r="K11" s="16" t="n"/>
    </row>
    <row r="12">
      <c r="A12" s="17" t="inlineStr">
        <is>
          <t>Irrigation Check</t>
        </is>
      </c>
      <c r="B12" s="17" t="inlineStr">
        <is>
          <t>hours</t>
        </is>
      </c>
      <c r="C12" s="23" t="n">
        <v>85</v>
      </c>
      <c r="D12" s="23" t="n">
        <v>46</v>
      </c>
      <c r="G12" s="17" t="n"/>
      <c r="I12" s="17" t="n"/>
      <c r="K12" s="16" t="n"/>
    </row>
    <row r="13">
      <c r="A13" s="17" t="inlineStr">
        <is>
          <t>Sod Repair</t>
        </is>
      </c>
      <c r="B13" s="17" t="inlineStr">
        <is>
          <t>square feet</t>
        </is>
      </c>
      <c r="C13" s="23" t="n">
        <v>2.75</v>
      </c>
      <c r="D13" s="23" t="n">
        <v>1.65</v>
      </c>
      <c r="G13" s="17" t="n"/>
      <c r="I13" s="17" t="n"/>
      <c r="K13" s="16" t="n"/>
    </row>
    <row r="14">
      <c r="A14" s="17" t="inlineStr">
        <is>
          <t>Debris Haul</t>
        </is>
      </c>
      <c r="B14" s="17" t="inlineStr">
        <is>
          <t>loads</t>
        </is>
      </c>
      <c r="C14" s="23" t="n">
        <v>135</v>
      </c>
      <c r="D14" s="23" t="n">
        <v>75</v>
      </c>
      <c r="G14" s="17" t="n"/>
      <c r="I14" s="17" t="n"/>
      <c r="K14" s="16" t="n"/>
    </row>
    <row r="15">
      <c r="A15" s="17" t="n"/>
      <c r="B15" s="17" t="n"/>
      <c r="C15" s="23" t="n"/>
      <c r="D15" s="23" t="n"/>
      <c r="G15" s="17" t="n"/>
      <c r="I15" s="17" t="n"/>
      <c r="K15" s="16" t="n"/>
    </row>
    <row r="16">
      <c r="A16" s="17" t="n"/>
      <c r="B16" s="17" t="n"/>
      <c r="C16" s="23" t="n"/>
      <c r="D16" s="23" t="n"/>
      <c r="G16" s="17" t="n"/>
      <c r="I16" s="17" t="n"/>
      <c r="K16" s="16" t="n"/>
    </row>
    <row r="17">
      <c r="A17" s="17" t="n"/>
      <c r="B17" s="17" t="n"/>
      <c r="C17" s="23" t="n"/>
      <c r="D17" s="23" t="n"/>
      <c r="G17" s="17" t="n"/>
      <c r="I17" s="17" t="n"/>
      <c r="K17" s="16" t="n"/>
    </row>
    <row r="18">
      <c r="A18" s="17" t="n"/>
      <c r="B18" s="17" t="n"/>
      <c r="C18" s="23" t="n"/>
      <c r="D18" s="23" t="n"/>
      <c r="G18" s="17" t="n"/>
      <c r="I18" s="17" t="n"/>
      <c r="K18" s="16" t="n"/>
    </row>
    <row r="19">
      <c r="A19" s="17" t="n"/>
      <c r="B19" s="17" t="n"/>
      <c r="C19" s="23" t="n"/>
      <c r="D19" s="23" t="n"/>
      <c r="G19" s="17" t="n"/>
      <c r="I19" s="17" t="n"/>
      <c r="K19" s="16" t="n"/>
    </row>
    <row r="20">
      <c r="A20" s="17" t="n"/>
      <c r="B20" s="17" t="n"/>
      <c r="C20" s="23" t="n"/>
      <c r="D20" s="23" t="n"/>
      <c r="G20" s="17" t="n"/>
      <c r="I20" s="17" t="n"/>
      <c r="K20" s="16" t="n"/>
    </row>
    <row r="21">
      <c r="A21" s="17" t="n"/>
      <c r="B21" s="17" t="n"/>
      <c r="C21" s="23" t="n"/>
      <c r="D21" s="23" t="n"/>
      <c r="G21" s="17" t="n"/>
      <c r="I21" s="17" t="n"/>
      <c r="K21" s="16" t="n"/>
    </row>
    <row r="22">
      <c r="A22" s="17" t="n"/>
      <c r="B22" s="17" t="n"/>
      <c r="C22" s="23" t="n"/>
      <c r="D22" s="23" t="n"/>
      <c r="G22" s="17" t="n"/>
      <c r="I22" s="17" t="n"/>
      <c r="K22" s="16" t="n"/>
    </row>
    <row r="23">
      <c r="A23" s="17" t="n"/>
      <c r="B23" s="17" t="n"/>
      <c r="C23" s="23" t="n"/>
      <c r="D23" s="23" t="n"/>
      <c r="G23" s="17" t="n"/>
      <c r="I23" s="17" t="n"/>
      <c r="K23" s="16" t="n"/>
    </row>
    <row r="24">
      <c r="A24" s="17" t="n"/>
      <c r="B24" s="17" t="n"/>
      <c r="C24" s="23" t="n"/>
      <c r="D24" s="23" t="n"/>
      <c r="G24" s="17" t="n"/>
      <c r="I24" s="17" t="n"/>
      <c r="K24" s="16" t="n"/>
    </row>
    <row r="25">
      <c r="A25" s="17" t="n"/>
      <c r="B25" s="17" t="n"/>
      <c r="C25" s="23" t="n"/>
      <c r="D25" s="23" t="n"/>
      <c r="G25" s="17" t="n"/>
      <c r="I25" s="17" t="n"/>
      <c r="K25" s="16" t="n"/>
    </row>
    <row r="26">
      <c r="A26" s="17" t="n"/>
      <c r="B26" s="17" t="n"/>
      <c r="C26" s="23" t="n"/>
      <c r="D26" s="23" t="n"/>
      <c r="G26" s="17" t="n"/>
      <c r="I26" s="17" t="n"/>
      <c r="K26" s="16" t="n"/>
    </row>
    <row r="27">
      <c r="A27" s="17" t="n"/>
      <c r="B27" s="17" t="n"/>
      <c r="C27" s="23" t="n"/>
      <c r="D27" s="23" t="n"/>
      <c r="G27" s="17" t="n"/>
      <c r="I27" s="17" t="n"/>
      <c r="K27" s="16" t="n"/>
    </row>
    <row r="28">
      <c r="A28" s="17" t="n"/>
      <c r="B28" s="17" t="n"/>
      <c r="C28" s="23" t="n"/>
      <c r="D28" s="23" t="n"/>
      <c r="G28" s="17" t="n"/>
      <c r="I28" s="17" t="n"/>
      <c r="K28" s="16" t="n"/>
    </row>
    <row r="29">
      <c r="A29" s="17" t="n"/>
      <c r="B29" s="17" t="n"/>
      <c r="C29" s="23" t="n"/>
      <c r="D29" s="23" t="n"/>
      <c r="G29" s="17" t="n"/>
      <c r="I29" s="17" t="n"/>
      <c r="K29" s="16" t="n"/>
    </row>
    <row r="30">
      <c r="A30" s="17" t="n"/>
      <c r="B30" s="17" t="n"/>
      <c r="C30" s="23" t="n"/>
      <c r="D30" s="23" t="n"/>
      <c r="G30" s="17" t="n"/>
      <c r="I30" s="17" t="n"/>
      <c r="K30" s="16" t="n"/>
    </row>
    <row r="31">
      <c r="A31" s="17" t="n"/>
      <c r="B31" s="17" t="n"/>
      <c r="C31" s="23" t="n"/>
      <c r="D31" s="23" t="n"/>
      <c r="G31" s="17" t="n"/>
      <c r="I31" s="17" t="n"/>
      <c r="K31" s="16" t="n"/>
    </row>
    <row r="32">
      <c r="A32" s="17" t="n"/>
      <c r="B32" s="17" t="n"/>
      <c r="C32" s="23" t="n"/>
      <c r="D32" s="23" t="n"/>
      <c r="G32" s="17" t="n"/>
      <c r="I32" s="17" t="n"/>
      <c r="K32" s="16" t="n"/>
    </row>
    <row r="33">
      <c r="A33" s="17" t="n"/>
      <c r="B33" s="17" t="n"/>
      <c r="C33" s="23" t="n"/>
      <c r="D33" s="23" t="n"/>
      <c r="G33" s="17" t="n"/>
      <c r="I33" s="17" t="n"/>
      <c r="K33" s="16" t="n"/>
    </row>
    <row r="34">
      <c r="A34" s="17" t="n"/>
      <c r="B34" s="17" t="n"/>
      <c r="C34" s="23" t="n"/>
      <c r="D34" s="23" t="n"/>
      <c r="G34" s="17" t="n"/>
      <c r="I34" s="17" t="n"/>
      <c r="K34" s="16" t="n"/>
    </row>
    <row r="35">
      <c r="A35" s="17" t="n"/>
      <c r="B35" s="17" t="n"/>
      <c r="C35" s="23" t="n"/>
      <c r="D35" s="23" t="n"/>
      <c r="G35" s="17" t="n"/>
      <c r="I35" s="17" t="n"/>
      <c r="K35" s="16" t="n"/>
    </row>
    <row r="36">
      <c r="A36" s="17" t="n"/>
      <c r="B36" s="17" t="n"/>
      <c r="C36" s="23" t="n"/>
      <c r="D36" s="23" t="n"/>
      <c r="G36" s="17" t="n"/>
      <c r="I36" s="17" t="n"/>
      <c r="K36" s="16" t="n"/>
    </row>
    <row r="37">
      <c r="A37" s="17" t="n"/>
      <c r="B37" s="17" t="n"/>
      <c r="C37" s="23" t="n"/>
      <c r="D37" s="23" t="n"/>
      <c r="G37" s="17" t="n"/>
      <c r="I37" s="17" t="n"/>
      <c r="K37" s="16" t="n"/>
    </row>
    <row r="38">
      <c r="A38" s="17" t="n"/>
      <c r="B38" s="17" t="n"/>
      <c r="C38" s="23" t="n"/>
      <c r="D38" s="23" t="n"/>
      <c r="G38" s="17" t="n"/>
      <c r="I38" s="17" t="n"/>
      <c r="K38" s="16" t="n"/>
    </row>
    <row r="39">
      <c r="A39" s="17" t="n"/>
      <c r="B39" s="17" t="n"/>
      <c r="C39" s="23" t="n"/>
      <c r="D39" s="23" t="n"/>
      <c r="G39" s="17" t="n"/>
      <c r="I39" s="17" t="n"/>
      <c r="K39" s="16" t="n"/>
    </row>
    <row r="40">
      <c r="A40" s="17" t="n"/>
      <c r="B40" s="17" t="n"/>
      <c r="C40" s="23" t="n"/>
      <c r="D40" s="23" t="n"/>
      <c r="G40" s="17" t="n"/>
      <c r="I40" s="17" t="n"/>
      <c r="K40" s="16" t="n"/>
    </row>
    <row r="41">
      <c r="A41" s="17" t="n"/>
      <c r="B41" s="17" t="n"/>
      <c r="C41" s="23" t="n"/>
      <c r="D41" s="23" t="n"/>
      <c r="G41" s="17" t="n"/>
      <c r="I41" s="17" t="n"/>
      <c r="K41" s="16" t="n"/>
    </row>
    <row r="42">
      <c r="A42" s="17" t="n"/>
      <c r="B42" s="17" t="n"/>
      <c r="C42" s="23" t="n"/>
      <c r="D42" s="23" t="n"/>
      <c r="G42" s="17" t="n"/>
      <c r="I42" s="17" t="n"/>
      <c r="K42" s="16" t="n"/>
    </row>
    <row r="43">
      <c r="A43" s="17" t="n"/>
      <c r="B43" s="17" t="n"/>
      <c r="C43" s="23" t="n"/>
      <c r="D43" s="23" t="n"/>
      <c r="G43" s="17" t="n"/>
      <c r="I43" s="17" t="n"/>
      <c r="K43" s="16" t="n"/>
    </row>
    <row r="44">
      <c r="A44" s="17" t="n"/>
      <c r="B44" s="17" t="n"/>
      <c r="C44" s="23" t="n"/>
      <c r="D44" s="23" t="n"/>
      <c r="G44" s="17" t="n"/>
      <c r="I44" s="17" t="n"/>
      <c r="K44" s="16" t="n"/>
    </row>
    <row r="45">
      <c r="A45" s="17" t="n"/>
      <c r="B45" s="17" t="n"/>
      <c r="C45" s="23" t="n"/>
      <c r="D45" s="23" t="n"/>
      <c r="G45" s="17" t="n"/>
      <c r="I45" s="17" t="n"/>
      <c r="K45" s="16" t="n"/>
    </row>
    <row r="46">
      <c r="A46" s="17" t="n"/>
      <c r="B46" s="17" t="n"/>
      <c r="C46" s="23" t="n"/>
      <c r="D46" s="23" t="n"/>
      <c r="G46" s="17" t="n"/>
      <c r="I46" s="17" t="n"/>
      <c r="K46" s="16" t="n"/>
    </row>
    <row r="47">
      <c r="A47" s="17" t="n"/>
      <c r="B47" s="17" t="n"/>
      <c r="C47" s="23" t="n"/>
      <c r="D47" s="23" t="n"/>
      <c r="G47" s="17" t="n"/>
      <c r="I47" s="17" t="n"/>
      <c r="K47" s="16" t="n"/>
    </row>
    <row r="48">
      <c r="A48" s="17" t="n"/>
      <c r="B48" s="17" t="n"/>
      <c r="C48" s="23" t="n"/>
      <c r="D48" s="23" t="n"/>
      <c r="G48" s="17" t="n"/>
      <c r="I48" s="17" t="n"/>
      <c r="K48" s="16" t="n"/>
    </row>
    <row r="49">
      <c r="A49" s="17" t="n"/>
      <c r="B49" s="17" t="n"/>
      <c r="C49" s="23" t="n"/>
      <c r="D49" s="23" t="n"/>
      <c r="G49" s="17" t="n"/>
      <c r="I49" s="17" t="n"/>
      <c r="K49" s="16" t="n"/>
    </row>
    <row r="50">
      <c r="A50" s="17" t="n"/>
      <c r="B50" s="17" t="n"/>
      <c r="C50" s="23" t="n"/>
      <c r="D50" s="23" t="n"/>
      <c r="G50" s="17" t="n"/>
      <c r="I50" s="17" t="n"/>
      <c r="K50" s="16" t="n"/>
    </row>
    <row r="51">
      <c r="A51" s="17" t="n"/>
      <c r="B51" s="17" t="n"/>
      <c r="C51" s="23" t="n"/>
      <c r="D51" s="23" t="n"/>
      <c r="G51" s="17" t="n"/>
      <c r="I51" s="17" t="n"/>
      <c r="K51" s="16" t="n"/>
    </row>
    <row r="52">
      <c r="A52" s="17" t="n"/>
      <c r="B52" s="17" t="n"/>
      <c r="C52" s="23" t="n"/>
      <c r="D52" s="23" t="n"/>
      <c r="G52" s="17" t="n"/>
      <c r="I52" s="17" t="n"/>
      <c r="K52" s="16" t="n"/>
    </row>
    <row r="53">
      <c r="A53" s="17" t="n"/>
      <c r="B53" s="17" t="n"/>
      <c r="C53" s="23" t="n"/>
      <c r="D53" s="23" t="n"/>
      <c r="G53" s="17" t="n"/>
      <c r="I53" s="17" t="n"/>
      <c r="K53" s="16" t="n"/>
    </row>
    <row r="54">
      <c r="A54" s="17" t="n"/>
      <c r="B54" s="17" t="n"/>
      <c r="C54" s="23" t="n"/>
      <c r="D54" s="23" t="n"/>
      <c r="G54" s="17" t="n"/>
      <c r="I54" s="17" t="n"/>
      <c r="K54" s="16" t="n"/>
    </row>
    <row r="55">
      <c r="A55" s="17" t="n"/>
      <c r="B55" s="17" t="n"/>
      <c r="C55" s="23" t="n"/>
      <c r="D55" s="23" t="n"/>
      <c r="G55" s="17" t="n"/>
      <c r="I55" s="17" t="n"/>
      <c r="K55" s="16" t="n"/>
    </row>
    <row r="56">
      <c r="A56" s="17" t="n"/>
      <c r="B56" s="17" t="n"/>
      <c r="C56" s="23" t="n"/>
      <c r="D56" s="23" t="n"/>
      <c r="G56" s="17" t="n"/>
      <c r="I56" s="17" t="n"/>
      <c r="K56" s="16" t="n"/>
    </row>
    <row r="57">
      <c r="A57" s="17" t="n"/>
      <c r="B57" s="17" t="n"/>
      <c r="C57" s="23" t="n"/>
      <c r="D57" s="23" t="n"/>
      <c r="G57" s="17" t="n"/>
      <c r="I57" s="17" t="n"/>
      <c r="K57" s="16" t="n"/>
    </row>
    <row r="58">
      <c r="A58" s="17" t="n"/>
      <c r="B58" s="17" t="n"/>
      <c r="C58" s="23" t="n"/>
      <c r="D58" s="23" t="n"/>
      <c r="G58" s="17" t="n"/>
      <c r="I58" s="17" t="n"/>
      <c r="K58" s="16" t="n"/>
    </row>
    <row r="59">
      <c r="A59" s="17" t="n"/>
      <c r="B59" s="17" t="n"/>
      <c r="C59" s="23" t="n"/>
      <c r="D59" s="23" t="n"/>
      <c r="G59" s="17" t="n"/>
      <c r="I59" s="17" t="n"/>
      <c r="K59" s="16" t="n"/>
    </row>
    <row r="60">
      <c r="A60" s="17" t="n"/>
      <c r="B60" s="17" t="n"/>
      <c r="C60" s="23" t="n"/>
      <c r="D60" s="23" t="n"/>
      <c r="G60" s="17" t="n"/>
      <c r="I60" s="17" t="n"/>
      <c r="K60" s="16" t="n"/>
    </row>
    <row r="61">
      <c r="A61" s="17" t="n"/>
      <c r="B61" s="17" t="n"/>
      <c r="C61" s="23" t="n"/>
      <c r="D61" s="23" t="n"/>
      <c r="G61" s="17" t="n"/>
      <c r="I61" s="17" t="n"/>
      <c r="K61" s="16" t="n"/>
    </row>
    <row r="62">
      <c r="A62" s="17" t="n"/>
      <c r="B62" s="17" t="n"/>
      <c r="C62" s="23" t="n"/>
      <c r="D62" s="23" t="n"/>
      <c r="G62" s="17" t="n"/>
      <c r="I62" s="17" t="n"/>
      <c r="K62" s="16" t="n"/>
    </row>
    <row r="63">
      <c r="A63" s="17" t="n"/>
      <c r="B63" s="17" t="n"/>
      <c r="C63" s="23" t="n"/>
      <c r="D63" s="23" t="n"/>
      <c r="G63" s="17" t="n"/>
      <c r="I63" s="17" t="n"/>
      <c r="K63" s="16" t="n"/>
    </row>
    <row r="64">
      <c r="A64" s="17" t="n"/>
      <c r="B64" s="17" t="n"/>
      <c r="C64" s="23" t="n"/>
      <c r="D64" s="23" t="n"/>
      <c r="G64" s="17" t="n"/>
      <c r="I64" s="17" t="n"/>
      <c r="K64" s="16" t="n"/>
    </row>
    <row r="65">
      <c r="A65" s="17" t="n"/>
      <c r="B65" s="17" t="n"/>
      <c r="C65" s="23" t="n"/>
      <c r="D65" s="23" t="n"/>
      <c r="G65" s="17" t="n"/>
      <c r="I65" s="17" t="n"/>
      <c r="K65" s="16" t="n"/>
    </row>
    <row r="66">
      <c r="A66" s="17" t="n"/>
      <c r="B66" s="17" t="n"/>
      <c r="C66" s="23" t="n"/>
      <c r="D66" s="23" t="n"/>
      <c r="G66" s="17" t="n"/>
      <c r="I66" s="17" t="n"/>
      <c r="K66" s="16" t="n"/>
    </row>
    <row r="67">
      <c r="A67" s="17" t="n"/>
      <c r="B67" s="17" t="n"/>
      <c r="C67" s="23" t="n"/>
      <c r="D67" s="23" t="n"/>
      <c r="G67" s="17" t="n"/>
      <c r="I67" s="17" t="n"/>
      <c r="K67" s="16" t="n"/>
    </row>
    <row r="68">
      <c r="A68" s="17" t="n"/>
      <c r="B68" s="17" t="n"/>
      <c r="C68" s="23" t="n"/>
      <c r="D68" s="23" t="n"/>
      <c r="G68" s="17" t="n"/>
      <c r="I68" s="17" t="n"/>
      <c r="K68" s="16" t="n"/>
    </row>
    <row r="69">
      <c r="A69" s="17" t="n"/>
      <c r="B69" s="17" t="n"/>
      <c r="C69" s="23" t="n"/>
      <c r="D69" s="23" t="n"/>
      <c r="G69" s="17" t="n"/>
      <c r="I69" s="17" t="n"/>
      <c r="K69" s="16" t="n"/>
    </row>
    <row r="70">
      <c r="A70" s="17" t="n"/>
      <c r="B70" s="17" t="n"/>
      <c r="C70" s="23" t="n"/>
      <c r="D70" s="23" t="n"/>
      <c r="G70" s="17" t="n"/>
      <c r="I70" s="17" t="n"/>
      <c r="K70" s="16" t="n"/>
    </row>
    <row r="71">
      <c r="A71" s="17" t="n"/>
      <c r="B71" s="17" t="n"/>
      <c r="C71" s="23" t="n"/>
      <c r="D71" s="23" t="n"/>
      <c r="G71" s="17" t="n"/>
      <c r="I71" s="17" t="n"/>
      <c r="K71" s="16" t="n"/>
    </row>
    <row r="72">
      <c r="A72" s="17" t="n"/>
      <c r="B72" s="17" t="n"/>
      <c r="C72" s="23" t="n"/>
      <c r="D72" s="23" t="n"/>
      <c r="G72" s="17" t="n"/>
      <c r="I72" s="17" t="n"/>
      <c r="K72" s="16" t="n"/>
    </row>
    <row r="73">
      <c r="A73" s="17" t="n"/>
      <c r="B73" s="17" t="n"/>
      <c r="C73" s="23" t="n"/>
      <c r="D73" s="23" t="n"/>
      <c r="G73" s="17" t="n"/>
      <c r="I73" s="17" t="n"/>
      <c r="K73" s="16" t="n"/>
    </row>
    <row r="74">
      <c r="A74" s="17" t="n"/>
      <c r="B74" s="17" t="n"/>
      <c r="C74" s="23" t="n"/>
      <c r="D74" s="23" t="n"/>
      <c r="G74" s="17" t="n"/>
      <c r="I74" s="17" t="n"/>
      <c r="K74" s="16" t="n"/>
    </row>
    <row r="75">
      <c r="A75" s="17" t="n"/>
      <c r="B75" s="17" t="n"/>
      <c r="C75" s="23" t="n"/>
      <c r="D75" s="23" t="n"/>
      <c r="G75" s="17" t="n"/>
      <c r="I75" s="17" t="n"/>
      <c r="K75" s="16" t="n"/>
    </row>
    <row r="76">
      <c r="A76" s="17" t="n"/>
      <c r="B76" s="17" t="n"/>
      <c r="C76" s="23" t="n"/>
      <c r="D76" s="23" t="n"/>
      <c r="G76" s="17" t="n"/>
      <c r="I76" s="17" t="n"/>
      <c r="K76" s="16" t="n"/>
    </row>
    <row r="77">
      <c r="A77" s="17" t="n"/>
      <c r="B77" s="17" t="n"/>
      <c r="C77" s="23" t="n"/>
      <c r="D77" s="23" t="n"/>
      <c r="G77" s="17" t="n"/>
      <c r="I77" s="17" t="n"/>
      <c r="K77" s="16" t="n"/>
    </row>
    <row r="78">
      <c r="A78" s="17" t="n"/>
      <c r="B78" s="17" t="n"/>
      <c r="C78" s="23" t="n"/>
      <c r="D78" s="23" t="n"/>
      <c r="G78" s="17" t="n"/>
      <c r="I78" s="17" t="n"/>
      <c r="K78" s="16" t="n"/>
    </row>
    <row r="79">
      <c r="A79" s="17" t="n"/>
      <c r="B79" s="17" t="n"/>
      <c r="C79" s="23" t="n"/>
      <c r="D79" s="23" t="n"/>
      <c r="G79" s="17" t="n"/>
      <c r="I79" s="17" t="n"/>
      <c r="K79" s="16" t="n"/>
    </row>
    <row r="80">
      <c r="A80" s="17" t="n"/>
      <c r="B80" s="17" t="n"/>
      <c r="C80" s="23" t="n"/>
      <c r="D80" s="23" t="n"/>
      <c r="G80" s="17" t="n"/>
      <c r="I80" s="17" t="n"/>
      <c r="K80" s="16" t="n"/>
    </row>
    <row r="81">
      <c r="A81" s="17" t="n"/>
      <c r="B81" s="17" t="n"/>
      <c r="C81" s="23" t="n"/>
      <c r="D81" s="23" t="n"/>
      <c r="G81" s="17" t="n"/>
      <c r="I81" s="17" t="n"/>
      <c r="K81" s="16" t="n"/>
    </row>
    <row r="82">
      <c r="A82" s="17" t="n"/>
      <c r="B82" s="17" t="n"/>
      <c r="C82" s="23" t="n"/>
      <c r="D82" s="23" t="n"/>
      <c r="G82" s="17" t="n"/>
      <c r="I82" s="17" t="n"/>
      <c r="K82" s="16" t="n"/>
    </row>
    <row r="83">
      <c r="A83" s="17" t="n"/>
      <c r="B83" s="17" t="n"/>
      <c r="C83" s="23" t="n"/>
      <c r="D83" s="23" t="n"/>
      <c r="G83" s="17" t="n"/>
      <c r="I83" s="17" t="n"/>
      <c r="K83" s="16" t="n"/>
    </row>
    <row r="84">
      <c r="A84" s="17" t="n"/>
      <c r="B84" s="17" t="n"/>
      <c r="C84" s="23" t="n"/>
      <c r="D84" s="23" t="n"/>
      <c r="G84" s="17" t="n"/>
      <c r="I84" s="17" t="n"/>
      <c r="K84" s="16" t="n"/>
    </row>
    <row r="85">
      <c r="A85" s="17" t="n"/>
      <c r="B85" s="17" t="n"/>
      <c r="C85" s="23" t="n"/>
      <c r="D85" s="23" t="n"/>
      <c r="G85" s="17" t="n"/>
      <c r="I85" s="17" t="n"/>
      <c r="K85" s="16" t="n"/>
    </row>
    <row r="86">
      <c r="A86" s="17" t="n"/>
      <c r="B86" s="17" t="n"/>
      <c r="C86" s="23" t="n"/>
      <c r="D86" s="23" t="n"/>
      <c r="G86" s="17" t="n"/>
      <c r="I86" s="17" t="n"/>
      <c r="K86" s="16" t="n"/>
    </row>
    <row r="87">
      <c r="A87" s="17" t="n"/>
      <c r="B87" s="17" t="n"/>
      <c r="C87" s="23" t="n"/>
      <c r="D87" s="23" t="n"/>
      <c r="G87" s="17" t="n"/>
      <c r="I87" s="17" t="n"/>
      <c r="K87" s="16" t="n"/>
    </row>
    <row r="88">
      <c r="A88" s="17" t="n"/>
      <c r="B88" s="17" t="n"/>
      <c r="C88" s="23" t="n"/>
      <c r="D88" s="23" t="n"/>
      <c r="G88" s="17" t="n"/>
      <c r="I88" s="17" t="n"/>
      <c r="K88" s="16" t="n"/>
    </row>
    <row r="89">
      <c r="A89" s="17" t="n"/>
      <c r="B89" s="17" t="n"/>
      <c r="C89" s="23" t="n"/>
      <c r="D89" s="23" t="n"/>
      <c r="G89" s="17" t="n"/>
      <c r="I89" s="17" t="n"/>
      <c r="K89" s="16" t="n"/>
    </row>
    <row r="90">
      <c r="A90" s="17" t="n"/>
      <c r="B90" s="17" t="n"/>
      <c r="C90" s="23" t="n"/>
      <c r="D90" s="23" t="n"/>
      <c r="G90" s="17" t="n"/>
      <c r="I90" s="17" t="n"/>
      <c r="K90" s="16" t="n"/>
    </row>
    <row r="91">
      <c r="A91" s="17" t="n"/>
      <c r="B91" s="17" t="n"/>
      <c r="C91" s="23" t="n"/>
      <c r="D91" s="23" t="n"/>
      <c r="G91" s="17" t="n"/>
      <c r="I91" s="17" t="n"/>
      <c r="K91" s="16" t="n"/>
    </row>
    <row r="92">
      <c r="A92" s="17" t="n"/>
      <c r="B92" s="17" t="n"/>
      <c r="C92" s="23" t="n"/>
      <c r="D92" s="23" t="n"/>
      <c r="G92" s="17" t="n"/>
      <c r="I92" s="17" t="n"/>
      <c r="K92" s="16" t="n"/>
    </row>
    <row r="93">
      <c r="A93" s="17" t="n"/>
      <c r="B93" s="17" t="n"/>
      <c r="C93" s="23" t="n"/>
      <c r="D93" s="23" t="n"/>
      <c r="G93" s="17" t="n"/>
      <c r="I93" s="17" t="n"/>
      <c r="K93" s="16" t="n"/>
    </row>
    <row r="94">
      <c r="A94" s="17" t="n"/>
      <c r="B94" s="17" t="n"/>
      <c r="C94" s="23" t="n"/>
      <c r="D94" s="23" t="n"/>
      <c r="G94" s="17" t="n"/>
      <c r="I94" s="17" t="n"/>
      <c r="K94" s="16" t="n"/>
    </row>
    <row r="95">
      <c r="A95" s="17" t="n"/>
      <c r="B95" s="17" t="n"/>
      <c r="C95" s="23" t="n"/>
      <c r="D95" s="23" t="n"/>
      <c r="G95" s="17" t="n"/>
      <c r="I95" s="17" t="n"/>
      <c r="K95" s="16" t="n"/>
    </row>
    <row r="96">
      <c r="A96" s="17" t="n"/>
      <c r="B96" s="17" t="n"/>
      <c r="C96" s="23" t="n"/>
      <c r="D96" s="23" t="n"/>
      <c r="G96" s="17" t="n"/>
      <c r="I96" s="17" t="n"/>
      <c r="K96" s="16" t="n"/>
    </row>
    <row r="97">
      <c r="A97" s="17" t="n"/>
      <c r="B97" s="17" t="n"/>
      <c r="C97" s="23" t="n"/>
      <c r="D97" s="23" t="n"/>
      <c r="G97" s="17" t="n"/>
      <c r="I97" s="17" t="n"/>
      <c r="K97" s="16" t="n"/>
    </row>
    <row r="98">
      <c r="A98" s="17" t="n"/>
      <c r="B98" s="17" t="n"/>
      <c r="C98" s="23" t="n"/>
      <c r="D98" s="23" t="n"/>
      <c r="G98" s="17" t="n"/>
      <c r="I98" s="17" t="n"/>
      <c r="K98" s="16" t="n"/>
    </row>
    <row r="99">
      <c r="A99" s="17" t="n"/>
      <c r="B99" s="17" t="n"/>
      <c r="C99" s="23" t="n"/>
      <c r="D99" s="23" t="n"/>
      <c r="G99" s="17" t="n"/>
      <c r="I99" s="17" t="n"/>
      <c r="K99" s="16" t="n"/>
    </row>
    <row r="100">
      <c r="A100" s="17" t="n"/>
      <c r="B100" s="17" t="n"/>
      <c r="C100" s="23" t="n"/>
      <c r="D100" s="23" t="n"/>
      <c r="G100" s="17" t="n"/>
      <c r="I100" s="17" t="n"/>
      <c r="K100" s="16" t="n"/>
    </row>
    <row r="101">
      <c r="A101" s="17" t="n"/>
      <c r="B101" s="17" t="n"/>
      <c r="C101" s="23" t="n"/>
      <c r="D101" s="23" t="n"/>
      <c r="G101" s="17" t="n"/>
      <c r="I101" s="17" t="n"/>
      <c r="K101" s="16" t="n"/>
    </row>
    <row r="102">
      <c r="A102" s="17" t="n"/>
      <c r="B102" s="17" t="n"/>
      <c r="C102" s="23" t="n"/>
      <c r="D102" s="23" t="n"/>
      <c r="G102" s="17" t="n"/>
      <c r="I102" s="17" t="n"/>
      <c r="K102" s="16" t="n"/>
    </row>
    <row r="103">
      <c r="A103" s="17" t="n"/>
      <c r="B103" s="17" t="n"/>
      <c r="C103" s="23" t="n"/>
      <c r="D103" s="23" t="n"/>
      <c r="G103" s="17" t="n"/>
      <c r="I103" s="17" t="n"/>
      <c r="K103" s="16" t="n"/>
    </row>
    <row r="104">
      <c r="A104" s="17" t="n"/>
      <c r="B104" s="17" t="n"/>
      <c r="C104" s="23" t="n"/>
      <c r="D104" s="23" t="n"/>
      <c r="G104" s="17" t="n"/>
      <c r="I104" s="17" t="n"/>
      <c r="K104" s="16" t="n"/>
    </row>
  </sheetData>
  <mergeCells count="1">
    <mergeCell ref="A1:N1"/>
  </mergeCells>
  <conditionalFormatting sqref="C5:D104">
    <cfRule type="expression" priority="1" dxfId="1">
      <formula>AND($A5&lt;&gt;"",$D5&gt;$C5)</formula>
    </cfRule>
  </conditionalFormatting>
  <dataValidations count="4">
    <dataValidation sqref="C5:D104" showDropDown="0" showInputMessage="0" showErrorMessage="1" allowBlank="0" errorTitle="Check rate" error="Enter zero or a positive dollar amount." type="decimal" operator="greaterThanOrEqual">
      <formula1>0</formula1>
    </dataValidation>
    <dataValidation sqref="N5" showDropDown="0" showInputMessage="0" showErrorMessage="1" allowBlank="0" errorTitle="Check follow-up window" error="Enter a whole number from 0 through 30." type="whole" operator="between">
      <formula1>0</formula1>
      <formula2>30</formula2>
    </dataValidation>
    <dataValidation sqref="N6:N7" showDropDown="0" showInputMessage="0" showErrorMessage="1" allowBlank="0" errorTitle="Check date limit" error="Enter a valid date within the available planning horizon." type="date" operator="between">
      <formula1>DATE(2016,1,1)</formula1>
      <formula2>DATE(2036,12,31)</formula2>
    </dataValidation>
    <dataValidation sqref="N8:N9" showDropDown="0" showInputMessage="0" showErrorMessage="1" allowBlank="0" errorTitle="Check quantity limit" error="Enter a quantity greater than zero.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2026-09-11T05:21:18Z</dcterms:created>
  <dcterms:modified xmlns:dcterms="http://purl.org/dc/terms/" xmlns:xsi="http://www.w3.org/2001/XMLSchema-instance" xsi:type="dcterms:W3CDTF">2026-09-11T05:21:19+00:00Z</dcterms:modified>
</cp:coreProperties>
</file>