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sh Pla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'Summary'!$A$11:$G$37</definedName>
    <definedName name="_xlnm._FilterDatabase" localSheetId="1" hidden="1">'Cash Plan'!$A$3:$L$123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($#,##0.00)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6675F"/>
      <sz val="9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3C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3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0" fontId="0" fillId="6" borderId="0" pivotButton="0" quotePrefix="0" xfId="0"/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right" vertical="center"/>
    </xf>
    <xf numFmtId="9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Weekly Cash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'Summary'!O11</f>
            </strRef>
          </tx>
          <spPr>
            <a:ln xmlns:a="http://schemas.openxmlformats.org/drawingml/2006/main" w="28575">
              <a:solidFill>
                <a:srgbClr val="337A4E"/>
              </a:solidFill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cat>
            <numRef>
              <f>'Summary'!$N$12:$N$24</f>
            </numRef>
          </cat>
          <val>
            <numRef>
              <f>'Summary'!$O$12:$O$24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464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O37"/>
  <sheetViews>
    <sheetView showGridLines="0" zoomScale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7" customWidth="1" min="3" max="3"/>
    <col width="24" customWidth="1" min="4" max="4"/>
    <col width="18" customWidth="1" min="5" max="5"/>
    <col width="18" customWidth="1" min="6" max="6"/>
    <col width="16" customWidth="1" min="7" max="7"/>
    <col width="3" customWidth="1" min="8" max="8"/>
    <col hidden="1" width="13" customWidth="1" min="14" max="14"/>
    <col hidden="1" width="13" customWidth="1" min="15" max="15"/>
  </cols>
  <sheetData>
    <row r="1" ht="28" customHeight="1">
      <c r="A1" s="1" t="inlineStr">
        <is>
          <t>Lawn Care Working Capital Forecast</t>
        </is>
      </c>
    </row>
    <row r="2" ht="30" customHeight="1">
      <c r="A2" s="2" t="inlineStr">
        <is>
          <t>Fictional sample business: Spruce Kite Lawn Studio. Results reflect entered assumptions and planned cash items only.</t>
        </is>
      </c>
    </row>
    <row r="3">
      <c r="A3" s="3" t="inlineStr">
        <is>
          <t>Forecast Indicators</t>
        </is>
      </c>
      <c r="B3" s="4" t="n"/>
      <c r="C3" s="4" t="n"/>
      <c r="D3" s="4" t="n"/>
      <c r="E3" s="4" t="n"/>
      <c r="F3" s="4" t="n"/>
      <c r="G3" s="4" t="n"/>
    </row>
    <row r="4" ht="30" customHeight="1">
      <c r="A4" s="5" t="inlineStr">
        <is>
          <t>Forecast Start</t>
        </is>
      </c>
      <c r="B4" s="30">
        <f>IF(Assumptions!$B$4="","",Assumptions!$B$4)</f>
        <v/>
      </c>
      <c r="C4" s="7" t="n"/>
      <c r="D4" s="5" t="inlineStr">
        <is>
          <t>Forecast Weeks</t>
        </is>
      </c>
      <c r="E4" s="8">
        <f>IF(Assumptions!$B$7="","",Assumptions!$B$7)</f>
        <v/>
      </c>
      <c r="F4" s="7" t="n"/>
      <c r="G4" s="7" t="n"/>
    </row>
    <row r="5" ht="30" customHeight="1">
      <c r="A5" s="5" t="inlineStr">
        <is>
          <t>Opening Cash</t>
        </is>
      </c>
      <c r="B5" s="31">
        <f>IF(Assumptions!$B$5="","",Assumptions!$B$5)</f>
        <v/>
      </c>
      <c r="C5" s="7" t="n"/>
      <c r="D5" s="5" t="inlineStr">
        <is>
          <t>Minimum Reserve</t>
        </is>
      </c>
      <c r="E5" s="31">
        <f>IF(Assumptions!$B$6="","",Assumptions!$B$6)</f>
        <v/>
      </c>
      <c r="F5" s="7" t="n"/>
      <c r="G5" s="7" t="n"/>
    </row>
    <row r="6" ht="30" customHeight="1">
      <c r="A6" s="5" t="inlineStr">
        <is>
          <t>Forecast Cash In</t>
        </is>
      </c>
      <c r="B6" s="31">
        <f>IF(Assumptions!$B$7="","",IFERROR(SUM($C$12:INDEX($C$12:$C$37,Assumptions!$B$7)),""))</f>
        <v/>
      </c>
      <c r="C6" s="7" t="n"/>
      <c r="D6" s="5" t="inlineStr">
        <is>
          <t>Forecast Cash Out</t>
        </is>
      </c>
      <c r="E6" s="31">
        <f>IF(Assumptions!$B$7="","",IFERROR(SUM($D$12:INDEX($D$12:$D$37,Assumptions!$B$7)),""))</f>
        <v/>
      </c>
      <c r="F6" s="7" t="n"/>
      <c r="G6" s="7" t="n"/>
    </row>
    <row r="7" ht="30" customHeight="1">
      <c r="A7" s="5" t="inlineStr">
        <is>
          <t>Lowest Forecast Balance</t>
        </is>
      </c>
      <c r="B7" s="31">
        <f>IF(OR(Assumptions!$B$5="",Assumptions!$B$7=""),"",IFERROR(MIN(Assumptions!$B$5,MIN($F$12:INDEX($F$12:$F$37,Assumptions!$B$7))),""))</f>
        <v/>
      </c>
      <c r="C7" s="7" t="n"/>
      <c r="D7" s="5" t="inlineStr">
        <is>
          <t>Ending Forecast Cash</t>
        </is>
      </c>
      <c r="E7" s="31">
        <f>IF(OR(Assumptions!$B$5="",Assumptions!$B$7=""),"",IFERROR(INDEX($F$12:$F$37,Assumptions!$B$7),""))</f>
        <v/>
      </c>
      <c r="F7" s="7" t="n"/>
      <c r="G7" s="7" t="n"/>
    </row>
    <row r="8" ht="30" customHeight="1">
      <c r="A8" s="5" t="inlineStr">
        <is>
          <t>Estimated Additional Cash Needed</t>
        </is>
      </c>
      <c r="B8" s="31">
        <f>IF(OR(Assumptions!$B$6="",$B$7=""),"",MAX(0,Assumptions!$B$6-$B$7))</f>
        <v/>
      </c>
      <c r="C8" s="7" t="n"/>
      <c r="D8" s="5" t="inlineStr">
        <is>
          <t>Transactions to Review</t>
        </is>
      </c>
      <c r="E8" s="8">
        <f>COUNTIF('Cash Plan'!$K$4:$K$123,"?*")</f>
        <v/>
      </c>
      <c r="F8" s="7" t="n"/>
      <c r="G8" s="7" t="n"/>
    </row>
    <row r="9"/>
    <row r="10">
      <c r="A10" s="3" t="inlineStr">
        <is>
          <t>Weekly Forecast</t>
        </is>
      </c>
      <c r="B10" s="4" t="n"/>
      <c r="C10" s="4" t="n"/>
      <c r="D10" s="4" t="n"/>
      <c r="E10" s="4" t="n"/>
      <c r="F10" s="4" t="n"/>
      <c r="G10" s="4" t="n"/>
    </row>
    <row r="11" ht="28" customHeight="1">
      <c r="A11" s="10" t="inlineStr">
        <is>
          <t>Week</t>
        </is>
      </c>
      <c r="B11" s="10" t="inlineStr">
        <is>
          <t>Week Starting</t>
        </is>
      </c>
      <c r="C11" s="10" t="inlineStr">
        <is>
          <t>Forecast In</t>
        </is>
      </c>
      <c r="D11" s="10" t="inlineStr">
        <is>
          <t>Forecast Out</t>
        </is>
      </c>
      <c r="E11" s="10" t="inlineStr">
        <is>
          <t>Net Cash Flow</t>
        </is>
      </c>
      <c r="F11" s="10" t="inlineStr">
        <is>
          <t>Ending Cash</t>
        </is>
      </c>
      <c r="G11" s="10" t="inlineStr">
        <is>
          <t>Reserve Gap</t>
        </is>
      </c>
      <c r="N11" t="inlineStr">
        <is>
          <t>Week</t>
        </is>
      </c>
      <c r="O11" t="inlineStr">
        <is>
          <t>Ending Cash</t>
        </is>
      </c>
    </row>
    <row r="12" ht="22" customHeight="1">
      <c r="A12" s="11">
        <f>IF(OR(Assumptions!$B$4="",Assumptions!$B$7="",1&gt;Assumptions!$B$7),"",1)</f>
        <v/>
      </c>
      <c r="B12" s="32">
        <f>IF($A12="","",Assumptions!$B$4+7*($A12-1))</f>
        <v/>
      </c>
      <c r="C12" s="33">
        <f>IF($B12="","",IFERROR(SUMIFS('Cash Plan'!$J$4:$J$123,'Cash Plan'!$A$4:$A$123,"&gt;="&amp;$B12,'Cash Plan'!$A$4:$A$123,"&lt;"&amp;$B12+7,'Cash Plan'!$B$4:$B$123,"Cash In"),0))</f>
        <v/>
      </c>
      <c r="D12" s="33">
        <f>IF($B12="","",IFERROR(-SUMIFS('Cash Plan'!$J$4:$J$123,'Cash Plan'!$A$4:$A$123,"&gt;="&amp;$B12,'Cash Plan'!$A$4:$A$123,"&lt;"&amp;$B12+7,'Cash Plan'!$B$4:$B$123,"Cash Out"),0))</f>
        <v/>
      </c>
      <c r="E12" s="33">
        <f>IF($A12="","",$C12-$D12)</f>
        <v/>
      </c>
      <c r="F12" s="33">
        <f>IF(OR($A12="",Assumptions!$B$5=""),"",Assumptions!$B$5+SUM($E$12:$E12))</f>
        <v/>
      </c>
      <c r="G12" s="33">
        <f>IF(OR($F12="",Assumptions!$B$6=""),"",MAX(0,Assumptions!$B$6-$F12))</f>
        <v/>
      </c>
      <c r="N12">
        <f>IF($A12="","",TEXT($B12,"mm/dd"))</f>
        <v/>
      </c>
      <c r="O12">
        <f>IF(OR($A12="",$F12=""),"",$F12)</f>
        <v/>
      </c>
    </row>
    <row r="13" ht="22" customHeight="1">
      <c r="A13" s="14">
        <f>IF(OR(Assumptions!$B$4="",Assumptions!$B$7="",2&gt;Assumptions!$B$7),"",2)</f>
        <v/>
      </c>
      <c r="B13" s="34">
        <f>IF($A13="","",Assumptions!$B$4+7*($A13-1))</f>
        <v/>
      </c>
      <c r="C13" s="31">
        <f>IF($B13="","",IFERROR(SUMIFS('Cash Plan'!$J$4:$J$123,'Cash Plan'!$A$4:$A$123,"&gt;="&amp;$B13,'Cash Plan'!$A$4:$A$123,"&lt;"&amp;$B13+7,'Cash Plan'!$B$4:$B$123,"Cash In"),0))</f>
        <v/>
      </c>
      <c r="D13" s="31">
        <f>IF($B13="","",IFERROR(-SUMIFS('Cash Plan'!$J$4:$J$123,'Cash Plan'!$A$4:$A$123,"&gt;="&amp;$B13,'Cash Plan'!$A$4:$A$123,"&lt;"&amp;$B13+7,'Cash Plan'!$B$4:$B$123,"Cash Out"),0))</f>
        <v/>
      </c>
      <c r="E13" s="31">
        <f>IF($A13="","",$C13-$D13)</f>
        <v/>
      </c>
      <c r="F13" s="31">
        <f>IF(OR($A13="",Assumptions!$B$5=""),"",Assumptions!$B$5+SUM($E$12:$E13))</f>
        <v/>
      </c>
      <c r="G13" s="31">
        <f>IF(OR($F13="",Assumptions!$B$6=""),"",MAX(0,Assumptions!$B$6-$F13))</f>
        <v/>
      </c>
      <c r="N13">
        <f>IF($A13="","",TEXT($B13,"mm/dd"))</f>
        <v/>
      </c>
      <c r="O13">
        <f>IF(OR($A13="",$F13=""),"",$F13)</f>
        <v/>
      </c>
    </row>
    <row r="14" ht="22" customHeight="1">
      <c r="A14" s="11">
        <f>IF(OR(Assumptions!$B$4="",Assumptions!$B$7="",3&gt;Assumptions!$B$7),"",3)</f>
        <v/>
      </c>
      <c r="B14" s="32">
        <f>IF($A14="","",Assumptions!$B$4+7*($A14-1))</f>
        <v/>
      </c>
      <c r="C14" s="33">
        <f>IF($B14="","",IFERROR(SUMIFS('Cash Plan'!$J$4:$J$123,'Cash Plan'!$A$4:$A$123,"&gt;="&amp;$B14,'Cash Plan'!$A$4:$A$123,"&lt;"&amp;$B14+7,'Cash Plan'!$B$4:$B$123,"Cash In"),0))</f>
        <v/>
      </c>
      <c r="D14" s="33">
        <f>IF($B14="","",IFERROR(-SUMIFS('Cash Plan'!$J$4:$J$123,'Cash Plan'!$A$4:$A$123,"&gt;="&amp;$B14,'Cash Plan'!$A$4:$A$123,"&lt;"&amp;$B14+7,'Cash Plan'!$B$4:$B$123,"Cash Out"),0))</f>
        <v/>
      </c>
      <c r="E14" s="33">
        <f>IF($A14="","",$C14-$D14)</f>
        <v/>
      </c>
      <c r="F14" s="33">
        <f>IF(OR($A14="",Assumptions!$B$5=""),"",Assumptions!$B$5+SUM($E$12:$E14))</f>
        <v/>
      </c>
      <c r="G14" s="33">
        <f>IF(OR($F14="",Assumptions!$B$6=""),"",MAX(0,Assumptions!$B$6-$F14))</f>
        <v/>
      </c>
      <c r="N14">
        <f>IF($A14="","",TEXT($B14,"mm/dd"))</f>
        <v/>
      </c>
      <c r="O14">
        <f>IF(OR($A14="",$F14=""),"",$F14)</f>
        <v/>
      </c>
    </row>
    <row r="15" ht="22" customHeight="1">
      <c r="A15" s="14">
        <f>IF(OR(Assumptions!$B$4="",Assumptions!$B$7="",4&gt;Assumptions!$B$7),"",4)</f>
        <v/>
      </c>
      <c r="B15" s="34">
        <f>IF($A15="","",Assumptions!$B$4+7*($A15-1))</f>
        <v/>
      </c>
      <c r="C15" s="31">
        <f>IF($B15="","",IFERROR(SUMIFS('Cash Plan'!$J$4:$J$123,'Cash Plan'!$A$4:$A$123,"&gt;="&amp;$B15,'Cash Plan'!$A$4:$A$123,"&lt;"&amp;$B15+7,'Cash Plan'!$B$4:$B$123,"Cash In"),0))</f>
        <v/>
      </c>
      <c r="D15" s="31">
        <f>IF($B15="","",IFERROR(-SUMIFS('Cash Plan'!$J$4:$J$123,'Cash Plan'!$A$4:$A$123,"&gt;="&amp;$B15,'Cash Plan'!$A$4:$A$123,"&lt;"&amp;$B15+7,'Cash Plan'!$B$4:$B$123,"Cash Out"),0))</f>
        <v/>
      </c>
      <c r="E15" s="31">
        <f>IF($A15="","",$C15-$D15)</f>
        <v/>
      </c>
      <c r="F15" s="31">
        <f>IF(OR($A15="",Assumptions!$B$5=""),"",Assumptions!$B$5+SUM($E$12:$E15))</f>
        <v/>
      </c>
      <c r="G15" s="31">
        <f>IF(OR($F15="",Assumptions!$B$6=""),"",MAX(0,Assumptions!$B$6-$F15))</f>
        <v/>
      </c>
      <c r="N15">
        <f>IF($A15="","",TEXT($B15,"mm/dd"))</f>
        <v/>
      </c>
      <c r="O15">
        <f>IF(OR($A15="",$F15=""),"",$F15)</f>
        <v/>
      </c>
    </row>
    <row r="16" ht="22" customHeight="1">
      <c r="A16" s="11">
        <f>IF(OR(Assumptions!$B$4="",Assumptions!$B$7="",5&gt;Assumptions!$B$7),"",5)</f>
        <v/>
      </c>
      <c r="B16" s="32">
        <f>IF($A16="","",Assumptions!$B$4+7*($A16-1))</f>
        <v/>
      </c>
      <c r="C16" s="33">
        <f>IF($B16="","",IFERROR(SUMIFS('Cash Plan'!$J$4:$J$123,'Cash Plan'!$A$4:$A$123,"&gt;="&amp;$B16,'Cash Plan'!$A$4:$A$123,"&lt;"&amp;$B16+7,'Cash Plan'!$B$4:$B$123,"Cash In"),0))</f>
        <v/>
      </c>
      <c r="D16" s="33">
        <f>IF($B16="","",IFERROR(-SUMIFS('Cash Plan'!$J$4:$J$123,'Cash Plan'!$A$4:$A$123,"&gt;="&amp;$B16,'Cash Plan'!$A$4:$A$123,"&lt;"&amp;$B16+7,'Cash Plan'!$B$4:$B$123,"Cash Out"),0))</f>
        <v/>
      </c>
      <c r="E16" s="33">
        <f>IF($A16="","",$C16-$D16)</f>
        <v/>
      </c>
      <c r="F16" s="33">
        <f>IF(OR($A16="",Assumptions!$B$5=""),"",Assumptions!$B$5+SUM($E$12:$E16))</f>
        <v/>
      </c>
      <c r="G16" s="33">
        <f>IF(OR($F16="",Assumptions!$B$6=""),"",MAX(0,Assumptions!$B$6-$F16))</f>
        <v/>
      </c>
      <c r="N16">
        <f>IF($A16="","",TEXT($B16,"mm/dd"))</f>
        <v/>
      </c>
      <c r="O16">
        <f>IF(OR($A16="",$F16=""),"",$F16)</f>
        <v/>
      </c>
    </row>
    <row r="17" ht="22" customHeight="1">
      <c r="A17" s="14">
        <f>IF(OR(Assumptions!$B$4="",Assumptions!$B$7="",6&gt;Assumptions!$B$7),"",6)</f>
        <v/>
      </c>
      <c r="B17" s="34">
        <f>IF($A17="","",Assumptions!$B$4+7*($A17-1))</f>
        <v/>
      </c>
      <c r="C17" s="31">
        <f>IF($B17="","",IFERROR(SUMIFS('Cash Plan'!$J$4:$J$123,'Cash Plan'!$A$4:$A$123,"&gt;="&amp;$B17,'Cash Plan'!$A$4:$A$123,"&lt;"&amp;$B17+7,'Cash Plan'!$B$4:$B$123,"Cash In"),0))</f>
        <v/>
      </c>
      <c r="D17" s="31">
        <f>IF($B17="","",IFERROR(-SUMIFS('Cash Plan'!$J$4:$J$123,'Cash Plan'!$A$4:$A$123,"&gt;="&amp;$B17,'Cash Plan'!$A$4:$A$123,"&lt;"&amp;$B17+7,'Cash Plan'!$B$4:$B$123,"Cash Out"),0))</f>
        <v/>
      </c>
      <c r="E17" s="31">
        <f>IF($A17="","",$C17-$D17)</f>
        <v/>
      </c>
      <c r="F17" s="31">
        <f>IF(OR($A17="",Assumptions!$B$5=""),"",Assumptions!$B$5+SUM($E$12:$E17))</f>
        <v/>
      </c>
      <c r="G17" s="31">
        <f>IF(OR($F17="",Assumptions!$B$6=""),"",MAX(0,Assumptions!$B$6-$F17))</f>
        <v/>
      </c>
      <c r="N17">
        <f>IF($A17="","",TEXT($B17,"mm/dd"))</f>
        <v/>
      </c>
      <c r="O17">
        <f>IF(OR($A17="",$F17=""),"",$F17)</f>
        <v/>
      </c>
    </row>
    <row r="18" ht="22" customHeight="1">
      <c r="A18" s="11">
        <f>IF(OR(Assumptions!$B$4="",Assumptions!$B$7="",7&gt;Assumptions!$B$7),"",7)</f>
        <v/>
      </c>
      <c r="B18" s="32">
        <f>IF($A18="","",Assumptions!$B$4+7*($A18-1))</f>
        <v/>
      </c>
      <c r="C18" s="33">
        <f>IF($B18="","",IFERROR(SUMIFS('Cash Plan'!$J$4:$J$123,'Cash Plan'!$A$4:$A$123,"&gt;="&amp;$B18,'Cash Plan'!$A$4:$A$123,"&lt;"&amp;$B18+7,'Cash Plan'!$B$4:$B$123,"Cash In"),0))</f>
        <v/>
      </c>
      <c r="D18" s="33">
        <f>IF($B18="","",IFERROR(-SUMIFS('Cash Plan'!$J$4:$J$123,'Cash Plan'!$A$4:$A$123,"&gt;="&amp;$B18,'Cash Plan'!$A$4:$A$123,"&lt;"&amp;$B18+7,'Cash Plan'!$B$4:$B$123,"Cash Out"),0))</f>
        <v/>
      </c>
      <c r="E18" s="33">
        <f>IF($A18="","",$C18-$D18)</f>
        <v/>
      </c>
      <c r="F18" s="33">
        <f>IF(OR($A18="",Assumptions!$B$5=""),"",Assumptions!$B$5+SUM($E$12:$E18))</f>
        <v/>
      </c>
      <c r="G18" s="33">
        <f>IF(OR($F18="",Assumptions!$B$6=""),"",MAX(0,Assumptions!$B$6-$F18))</f>
        <v/>
      </c>
      <c r="N18">
        <f>IF($A18="","",TEXT($B18,"mm/dd"))</f>
        <v/>
      </c>
      <c r="O18">
        <f>IF(OR($A18="",$F18=""),"",$F18)</f>
        <v/>
      </c>
    </row>
    <row r="19" ht="22" customHeight="1">
      <c r="A19" s="14">
        <f>IF(OR(Assumptions!$B$4="",Assumptions!$B$7="",8&gt;Assumptions!$B$7),"",8)</f>
        <v/>
      </c>
      <c r="B19" s="34">
        <f>IF($A19="","",Assumptions!$B$4+7*($A19-1))</f>
        <v/>
      </c>
      <c r="C19" s="31">
        <f>IF($B19="","",IFERROR(SUMIFS('Cash Plan'!$J$4:$J$123,'Cash Plan'!$A$4:$A$123,"&gt;="&amp;$B19,'Cash Plan'!$A$4:$A$123,"&lt;"&amp;$B19+7,'Cash Plan'!$B$4:$B$123,"Cash In"),0))</f>
        <v/>
      </c>
      <c r="D19" s="31">
        <f>IF($B19="","",IFERROR(-SUMIFS('Cash Plan'!$J$4:$J$123,'Cash Plan'!$A$4:$A$123,"&gt;="&amp;$B19,'Cash Plan'!$A$4:$A$123,"&lt;"&amp;$B19+7,'Cash Plan'!$B$4:$B$123,"Cash Out"),0))</f>
        <v/>
      </c>
      <c r="E19" s="31">
        <f>IF($A19="","",$C19-$D19)</f>
        <v/>
      </c>
      <c r="F19" s="31">
        <f>IF(OR($A19="",Assumptions!$B$5=""),"",Assumptions!$B$5+SUM($E$12:$E19))</f>
        <v/>
      </c>
      <c r="G19" s="31">
        <f>IF(OR($F19="",Assumptions!$B$6=""),"",MAX(0,Assumptions!$B$6-$F19))</f>
        <v/>
      </c>
      <c r="N19">
        <f>IF($A19="","",TEXT($B19,"mm/dd"))</f>
        <v/>
      </c>
      <c r="O19">
        <f>IF(OR($A19="",$F19=""),"",$F19)</f>
        <v/>
      </c>
    </row>
    <row r="20" ht="22" customHeight="1">
      <c r="A20" s="11">
        <f>IF(OR(Assumptions!$B$4="",Assumptions!$B$7="",9&gt;Assumptions!$B$7),"",9)</f>
        <v/>
      </c>
      <c r="B20" s="32">
        <f>IF($A20="","",Assumptions!$B$4+7*($A20-1))</f>
        <v/>
      </c>
      <c r="C20" s="33">
        <f>IF($B20="","",IFERROR(SUMIFS('Cash Plan'!$J$4:$J$123,'Cash Plan'!$A$4:$A$123,"&gt;="&amp;$B20,'Cash Plan'!$A$4:$A$123,"&lt;"&amp;$B20+7,'Cash Plan'!$B$4:$B$123,"Cash In"),0))</f>
        <v/>
      </c>
      <c r="D20" s="33">
        <f>IF($B20="","",IFERROR(-SUMIFS('Cash Plan'!$J$4:$J$123,'Cash Plan'!$A$4:$A$123,"&gt;="&amp;$B20,'Cash Plan'!$A$4:$A$123,"&lt;"&amp;$B20+7,'Cash Plan'!$B$4:$B$123,"Cash Out"),0))</f>
        <v/>
      </c>
      <c r="E20" s="33">
        <f>IF($A20="","",$C20-$D20)</f>
        <v/>
      </c>
      <c r="F20" s="33">
        <f>IF(OR($A20="",Assumptions!$B$5=""),"",Assumptions!$B$5+SUM($E$12:$E20))</f>
        <v/>
      </c>
      <c r="G20" s="33">
        <f>IF(OR($F20="",Assumptions!$B$6=""),"",MAX(0,Assumptions!$B$6-$F20))</f>
        <v/>
      </c>
      <c r="N20">
        <f>IF($A20="","",TEXT($B20,"mm/dd"))</f>
        <v/>
      </c>
      <c r="O20">
        <f>IF(OR($A20="",$F20=""),"",$F20)</f>
        <v/>
      </c>
    </row>
    <row r="21" ht="22" customHeight="1">
      <c r="A21" s="14">
        <f>IF(OR(Assumptions!$B$4="",Assumptions!$B$7="",10&gt;Assumptions!$B$7),"",10)</f>
        <v/>
      </c>
      <c r="B21" s="34">
        <f>IF($A21="","",Assumptions!$B$4+7*($A21-1))</f>
        <v/>
      </c>
      <c r="C21" s="31">
        <f>IF($B21="","",IFERROR(SUMIFS('Cash Plan'!$J$4:$J$123,'Cash Plan'!$A$4:$A$123,"&gt;="&amp;$B21,'Cash Plan'!$A$4:$A$123,"&lt;"&amp;$B21+7,'Cash Plan'!$B$4:$B$123,"Cash In"),0))</f>
        <v/>
      </c>
      <c r="D21" s="31">
        <f>IF($B21="","",IFERROR(-SUMIFS('Cash Plan'!$J$4:$J$123,'Cash Plan'!$A$4:$A$123,"&gt;="&amp;$B21,'Cash Plan'!$A$4:$A$123,"&lt;"&amp;$B21+7,'Cash Plan'!$B$4:$B$123,"Cash Out"),0))</f>
        <v/>
      </c>
      <c r="E21" s="31">
        <f>IF($A21="","",$C21-$D21)</f>
        <v/>
      </c>
      <c r="F21" s="31">
        <f>IF(OR($A21="",Assumptions!$B$5=""),"",Assumptions!$B$5+SUM($E$12:$E21))</f>
        <v/>
      </c>
      <c r="G21" s="31">
        <f>IF(OR($F21="",Assumptions!$B$6=""),"",MAX(0,Assumptions!$B$6-$F21))</f>
        <v/>
      </c>
      <c r="N21">
        <f>IF($A21="","",TEXT($B21,"mm/dd"))</f>
        <v/>
      </c>
      <c r="O21">
        <f>IF(OR($A21="",$F21=""),"",$F21)</f>
        <v/>
      </c>
    </row>
    <row r="22" ht="22" customHeight="1">
      <c r="A22" s="11">
        <f>IF(OR(Assumptions!$B$4="",Assumptions!$B$7="",11&gt;Assumptions!$B$7),"",11)</f>
        <v/>
      </c>
      <c r="B22" s="32">
        <f>IF($A22="","",Assumptions!$B$4+7*($A22-1))</f>
        <v/>
      </c>
      <c r="C22" s="33">
        <f>IF($B22="","",IFERROR(SUMIFS('Cash Plan'!$J$4:$J$123,'Cash Plan'!$A$4:$A$123,"&gt;="&amp;$B22,'Cash Plan'!$A$4:$A$123,"&lt;"&amp;$B22+7,'Cash Plan'!$B$4:$B$123,"Cash In"),0))</f>
        <v/>
      </c>
      <c r="D22" s="33">
        <f>IF($B22="","",IFERROR(-SUMIFS('Cash Plan'!$J$4:$J$123,'Cash Plan'!$A$4:$A$123,"&gt;="&amp;$B22,'Cash Plan'!$A$4:$A$123,"&lt;"&amp;$B22+7,'Cash Plan'!$B$4:$B$123,"Cash Out"),0))</f>
        <v/>
      </c>
      <c r="E22" s="33">
        <f>IF($A22="","",$C22-$D22)</f>
        <v/>
      </c>
      <c r="F22" s="33">
        <f>IF(OR($A22="",Assumptions!$B$5=""),"",Assumptions!$B$5+SUM($E$12:$E22))</f>
        <v/>
      </c>
      <c r="G22" s="33">
        <f>IF(OR($F22="",Assumptions!$B$6=""),"",MAX(0,Assumptions!$B$6-$F22))</f>
        <v/>
      </c>
      <c r="N22">
        <f>IF($A22="","",TEXT($B22,"mm/dd"))</f>
        <v/>
      </c>
      <c r="O22">
        <f>IF(OR($A22="",$F22=""),"",$F22)</f>
        <v/>
      </c>
    </row>
    <row r="23" ht="22" customHeight="1">
      <c r="A23" s="14">
        <f>IF(OR(Assumptions!$B$4="",Assumptions!$B$7="",12&gt;Assumptions!$B$7),"",12)</f>
        <v/>
      </c>
      <c r="B23" s="34">
        <f>IF($A23="","",Assumptions!$B$4+7*($A23-1))</f>
        <v/>
      </c>
      <c r="C23" s="31">
        <f>IF($B23="","",IFERROR(SUMIFS('Cash Plan'!$J$4:$J$123,'Cash Plan'!$A$4:$A$123,"&gt;="&amp;$B23,'Cash Plan'!$A$4:$A$123,"&lt;"&amp;$B23+7,'Cash Plan'!$B$4:$B$123,"Cash In"),0))</f>
        <v/>
      </c>
      <c r="D23" s="31">
        <f>IF($B23="","",IFERROR(-SUMIFS('Cash Plan'!$J$4:$J$123,'Cash Plan'!$A$4:$A$123,"&gt;="&amp;$B23,'Cash Plan'!$A$4:$A$123,"&lt;"&amp;$B23+7,'Cash Plan'!$B$4:$B$123,"Cash Out"),0))</f>
        <v/>
      </c>
      <c r="E23" s="31">
        <f>IF($A23="","",$C23-$D23)</f>
        <v/>
      </c>
      <c r="F23" s="31">
        <f>IF(OR($A23="",Assumptions!$B$5=""),"",Assumptions!$B$5+SUM($E$12:$E23))</f>
        <v/>
      </c>
      <c r="G23" s="31">
        <f>IF(OR($F23="",Assumptions!$B$6=""),"",MAX(0,Assumptions!$B$6-$F23))</f>
        <v/>
      </c>
      <c r="N23">
        <f>IF($A23="","",TEXT($B23,"mm/dd"))</f>
        <v/>
      </c>
      <c r="O23">
        <f>IF(OR($A23="",$F23=""),"",$F23)</f>
        <v/>
      </c>
    </row>
    <row r="24" ht="22" customHeight="1">
      <c r="A24" s="11">
        <f>IF(OR(Assumptions!$B$4="",Assumptions!$B$7="",13&gt;Assumptions!$B$7),"",13)</f>
        <v/>
      </c>
      <c r="B24" s="32">
        <f>IF($A24="","",Assumptions!$B$4+7*($A24-1))</f>
        <v/>
      </c>
      <c r="C24" s="33">
        <f>IF($B24="","",IFERROR(SUMIFS('Cash Plan'!$J$4:$J$123,'Cash Plan'!$A$4:$A$123,"&gt;="&amp;$B24,'Cash Plan'!$A$4:$A$123,"&lt;"&amp;$B24+7,'Cash Plan'!$B$4:$B$123,"Cash In"),0))</f>
        <v/>
      </c>
      <c r="D24" s="33">
        <f>IF($B24="","",IFERROR(-SUMIFS('Cash Plan'!$J$4:$J$123,'Cash Plan'!$A$4:$A$123,"&gt;="&amp;$B24,'Cash Plan'!$A$4:$A$123,"&lt;"&amp;$B24+7,'Cash Plan'!$B$4:$B$123,"Cash Out"),0))</f>
        <v/>
      </c>
      <c r="E24" s="33">
        <f>IF($A24="","",$C24-$D24)</f>
        <v/>
      </c>
      <c r="F24" s="33">
        <f>IF(OR($A24="",Assumptions!$B$5=""),"",Assumptions!$B$5+SUM($E$12:$E24))</f>
        <v/>
      </c>
      <c r="G24" s="33">
        <f>IF(OR($F24="",Assumptions!$B$6=""),"",MAX(0,Assumptions!$B$6-$F24))</f>
        <v/>
      </c>
      <c r="N24">
        <f>IF($A24="","",TEXT($B24,"mm/dd"))</f>
        <v/>
      </c>
      <c r="O24">
        <f>IF(OR($A24="",$F24=""),"",$F24)</f>
        <v/>
      </c>
    </row>
    <row r="25" ht="22" customHeight="1">
      <c r="A25" s="14">
        <f>IF(OR(Assumptions!$B$4="",Assumptions!$B$7="",14&gt;Assumptions!$B$7),"",14)</f>
        <v/>
      </c>
      <c r="B25" s="34">
        <f>IF($A25="","",Assumptions!$B$4+7*($A25-1))</f>
        <v/>
      </c>
      <c r="C25" s="31">
        <f>IF($B25="","",IFERROR(SUMIFS('Cash Plan'!$J$4:$J$123,'Cash Plan'!$A$4:$A$123,"&gt;="&amp;$B25,'Cash Plan'!$A$4:$A$123,"&lt;"&amp;$B25+7,'Cash Plan'!$B$4:$B$123,"Cash In"),0))</f>
        <v/>
      </c>
      <c r="D25" s="31">
        <f>IF($B25="","",IFERROR(-SUMIFS('Cash Plan'!$J$4:$J$123,'Cash Plan'!$A$4:$A$123,"&gt;="&amp;$B25,'Cash Plan'!$A$4:$A$123,"&lt;"&amp;$B25+7,'Cash Plan'!$B$4:$B$123,"Cash Out"),0))</f>
        <v/>
      </c>
      <c r="E25" s="31">
        <f>IF($A25="","",$C25-$D25)</f>
        <v/>
      </c>
      <c r="F25" s="31">
        <f>IF(OR($A25="",Assumptions!$B$5=""),"",Assumptions!$B$5+SUM($E$12:$E25))</f>
        <v/>
      </c>
      <c r="G25" s="31">
        <f>IF(OR($F25="",Assumptions!$B$6=""),"",MAX(0,Assumptions!$B$6-$F25))</f>
        <v/>
      </c>
      <c r="N25">
        <f>IF($A25="","",TEXT($B25,"mm/dd"))</f>
        <v/>
      </c>
      <c r="O25">
        <f>IF(OR($A25="",$F25=""),"",$F25)</f>
        <v/>
      </c>
    </row>
    <row r="26" ht="22" customHeight="1">
      <c r="A26" s="11">
        <f>IF(OR(Assumptions!$B$4="",Assumptions!$B$7="",15&gt;Assumptions!$B$7),"",15)</f>
        <v/>
      </c>
      <c r="B26" s="32">
        <f>IF($A26="","",Assumptions!$B$4+7*($A26-1))</f>
        <v/>
      </c>
      <c r="C26" s="33">
        <f>IF($B26="","",IFERROR(SUMIFS('Cash Plan'!$J$4:$J$123,'Cash Plan'!$A$4:$A$123,"&gt;="&amp;$B26,'Cash Plan'!$A$4:$A$123,"&lt;"&amp;$B26+7,'Cash Plan'!$B$4:$B$123,"Cash In"),0))</f>
        <v/>
      </c>
      <c r="D26" s="33">
        <f>IF($B26="","",IFERROR(-SUMIFS('Cash Plan'!$J$4:$J$123,'Cash Plan'!$A$4:$A$123,"&gt;="&amp;$B26,'Cash Plan'!$A$4:$A$123,"&lt;"&amp;$B26+7,'Cash Plan'!$B$4:$B$123,"Cash Out"),0))</f>
        <v/>
      </c>
      <c r="E26" s="33">
        <f>IF($A26="","",$C26-$D26)</f>
        <v/>
      </c>
      <c r="F26" s="33">
        <f>IF(OR($A26="",Assumptions!$B$5=""),"",Assumptions!$B$5+SUM($E$12:$E26))</f>
        <v/>
      </c>
      <c r="G26" s="33">
        <f>IF(OR($F26="",Assumptions!$B$6=""),"",MAX(0,Assumptions!$B$6-$F26))</f>
        <v/>
      </c>
      <c r="N26">
        <f>IF($A26="","",TEXT($B26,"mm/dd"))</f>
        <v/>
      </c>
      <c r="O26">
        <f>IF(OR($A26="",$F26=""),"",$F26)</f>
        <v/>
      </c>
    </row>
    <row r="27" ht="22" customHeight="1">
      <c r="A27" s="14">
        <f>IF(OR(Assumptions!$B$4="",Assumptions!$B$7="",16&gt;Assumptions!$B$7),"",16)</f>
        <v/>
      </c>
      <c r="B27" s="34">
        <f>IF($A27="","",Assumptions!$B$4+7*($A27-1))</f>
        <v/>
      </c>
      <c r="C27" s="31">
        <f>IF($B27="","",IFERROR(SUMIFS('Cash Plan'!$J$4:$J$123,'Cash Plan'!$A$4:$A$123,"&gt;="&amp;$B27,'Cash Plan'!$A$4:$A$123,"&lt;"&amp;$B27+7,'Cash Plan'!$B$4:$B$123,"Cash In"),0))</f>
        <v/>
      </c>
      <c r="D27" s="31">
        <f>IF($B27="","",IFERROR(-SUMIFS('Cash Plan'!$J$4:$J$123,'Cash Plan'!$A$4:$A$123,"&gt;="&amp;$B27,'Cash Plan'!$A$4:$A$123,"&lt;"&amp;$B27+7,'Cash Plan'!$B$4:$B$123,"Cash Out"),0))</f>
        <v/>
      </c>
      <c r="E27" s="31">
        <f>IF($A27="","",$C27-$D27)</f>
        <v/>
      </c>
      <c r="F27" s="31">
        <f>IF(OR($A27="",Assumptions!$B$5=""),"",Assumptions!$B$5+SUM($E$12:$E27))</f>
        <v/>
      </c>
      <c r="G27" s="31">
        <f>IF(OR($F27="",Assumptions!$B$6=""),"",MAX(0,Assumptions!$B$6-$F27))</f>
        <v/>
      </c>
      <c r="N27">
        <f>IF($A27="","",TEXT($B27,"mm/dd"))</f>
        <v/>
      </c>
      <c r="O27">
        <f>IF(OR($A27="",$F27=""),"",$F27)</f>
        <v/>
      </c>
    </row>
    <row r="28" ht="22" customHeight="1">
      <c r="A28" s="11">
        <f>IF(OR(Assumptions!$B$4="",Assumptions!$B$7="",17&gt;Assumptions!$B$7),"",17)</f>
        <v/>
      </c>
      <c r="B28" s="32">
        <f>IF($A28="","",Assumptions!$B$4+7*($A28-1))</f>
        <v/>
      </c>
      <c r="C28" s="33">
        <f>IF($B28="","",IFERROR(SUMIFS('Cash Plan'!$J$4:$J$123,'Cash Plan'!$A$4:$A$123,"&gt;="&amp;$B28,'Cash Plan'!$A$4:$A$123,"&lt;"&amp;$B28+7,'Cash Plan'!$B$4:$B$123,"Cash In"),0))</f>
        <v/>
      </c>
      <c r="D28" s="33">
        <f>IF($B28="","",IFERROR(-SUMIFS('Cash Plan'!$J$4:$J$123,'Cash Plan'!$A$4:$A$123,"&gt;="&amp;$B28,'Cash Plan'!$A$4:$A$123,"&lt;"&amp;$B28+7,'Cash Plan'!$B$4:$B$123,"Cash Out"),0))</f>
        <v/>
      </c>
      <c r="E28" s="33">
        <f>IF($A28="","",$C28-$D28)</f>
        <v/>
      </c>
      <c r="F28" s="33">
        <f>IF(OR($A28="",Assumptions!$B$5=""),"",Assumptions!$B$5+SUM($E$12:$E28))</f>
        <v/>
      </c>
      <c r="G28" s="33">
        <f>IF(OR($F28="",Assumptions!$B$6=""),"",MAX(0,Assumptions!$B$6-$F28))</f>
        <v/>
      </c>
      <c r="N28">
        <f>IF($A28="","",TEXT($B28,"mm/dd"))</f>
        <v/>
      </c>
      <c r="O28">
        <f>IF(OR($A28="",$F28=""),"",$F28)</f>
        <v/>
      </c>
    </row>
    <row r="29" ht="22" customHeight="1">
      <c r="A29" s="14">
        <f>IF(OR(Assumptions!$B$4="",Assumptions!$B$7="",18&gt;Assumptions!$B$7),"",18)</f>
        <v/>
      </c>
      <c r="B29" s="34">
        <f>IF($A29="","",Assumptions!$B$4+7*($A29-1))</f>
        <v/>
      </c>
      <c r="C29" s="31">
        <f>IF($B29="","",IFERROR(SUMIFS('Cash Plan'!$J$4:$J$123,'Cash Plan'!$A$4:$A$123,"&gt;="&amp;$B29,'Cash Plan'!$A$4:$A$123,"&lt;"&amp;$B29+7,'Cash Plan'!$B$4:$B$123,"Cash In"),0))</f>
        <v/>
      </c>
      <c r="D29" s="31">
        <f>IF($B29="","",IFERROR(-SUMIFS('Cash Plan'!$J$4:$J$123,'Cash Plan'!$A$4:$A$123,"&gt;="&amp;$B29,'Cash Plan'!$A$4:$A$123,"&lt;"&amp;$B29+7,'Cash Plan'!$B$4:$B$123,"Cash Out"),0))</f>
        <v/>
      </c>
      <c r="E29" s="31">
        <f>IF($A29="","",$C29-$D29)</f>
        <v/>
      </c>
      <c r="F29" s="31">
        <f>IF(OR($A29="",Assumptions!$B$5=""),"",Assumptions!$B$5+SUM($E$12:$E29))</f>
        <v/>
      </c>
      <c r="G29" s="31">
        <f>IF(OR($F29="",Assumptions!$B$6=""),"",MAX(0,Assumptions!$B$6-$F29))</f>
        <v/>
      </c>
      <c r="N29">
        <f>IF($A29="","",TEXT($B29,"mm/dd"))</f>
        <v/>
      </c>
      <c r="O29">
        <f>IF(OR($A29="",$F29=""),"",$F29)</f>
        <v/>
      </c>
    </row>
    <row r="30" ht="22" customHeight="1">
      <c r="A30" s="11">
        <f>IF(OR(Assumptions!$B$4="",Assumptions!$B$7="",19&gt;Assumptions!$B$7),"",19)</f>
        <v/>
      </c>
      <c r="B30" s="32">
        <f>IF($A30="","",Assumptions!$B$4+7*($A30-1))</f>
        <v/>
      </c>
      <c r="C30" s="33">
        <f>IF($B30="","",IFERROR(SUMIFS('Cash Plan'!$J$4:$J$123,'Cash Plan'!$A$4:$A$123,"&gt;="&amp;$B30,'Cash Plan'!$A$4:$A$123,"&lt;"&amp;$B30+7,'Cash Plan'!$B$4:$B$123,"Cash In"),0))</f>
        <v/>
      </c>
      <c r="D30" s="33">
        <f>IF($B30="","",IFERROR(-SUMIFS('Cash Plan'!$J$4:$J$123,'Cash Plan'!$A$4:$A$123,"&gt;="&amp;$B30,'Cash Plan'!$A$4:$A$123,"&lt;"&amp;$B30+7,'Cash Plan'!$B$4:$B$123,"Cash Out"),0))</f>
        <v/>
      </c>
      <c r="E30" s="33">
        <f>IF($A30="","",$C30-$D30)</f>
        <v/>
      </c>
      <c r="F30" s="33">
        <f>IF(OR($A30="",Assumptions!$B$5=""),"",Assumptions!$B$5+SUM($E$12:$E30))</f>
        <v/>
      </c>
      <c r="G30" s="33">
        <f>IF(OR($F30="",Assumptions!$B$6=""),"",MAX(0,Assumptions!$B$6-$F30))</f>
        <v/>
      </c>
      <c r="N30">
        <f>IF($A30="","",TEXT($B30,"mm/dd"))</f>
        <v/>
      </c>
      <c r="O30">
        <f>IF(OR($A30="",$F30=""),"",$F30)</f>
        <v/>
      </c>
    </row>
    <row r="31" ht="22" customHeight="1">
      <c r="A31" s="14">
        <f>IF(OR(Assumptions!$B$4="",Assumptions!$B$7="",20&gt;Assumptions!$B$7),"",20)</f>
        <v/>
      </c>
      <c r="B31" s="34">
        <f>IF($A31="","",Assumptions!$B$4+7*($A31-1))</f>
        <v/>
      </c>
      <c r="C31" s="31">
        <f>IF($B31="","",IFERROR(SUMIFS('Cash Plan'!$J$4:$J$123,'Cash Plan'!$A$4:$A$123,"&gt;="&amp;$B31,'Cash Plan'!$A$4:$A$123,"&lt;"&amp;$B31+7,'Cash Plan'!$B$4:$B$123,"Cash In"),0))</f>
        <v/>
      </c>
      <c r="D31" s="31">
        <f>IF($B31="","",IFERROR(-SUMIFS('Cash Plan'!$J$4:$J$123,'Cash Plan'!$A$4:$A$123,"&gt;="&amp;$B31,'Cash Plan'!$A$4:$A$123,"&lt;"&amp;$B31+7,'Cash Plan'!$B$4:$B$123,"Cash Out"),0))</f>
        <v/>
      </c>
      <c r="E31" s="31">
        <f>IF($A31="","",$C31-$D31)</f>
        <v/>
      </c>
      <c r="F31" s="31">
        <f>IF(OR($A31="",Assumptions!$B$5=""),"",Assumptions!$B$5+SUM($E$12:$E31))</f>
        <v/>
      </c>
      <c r="G31" s="31">
        <f>IF(OR($F31="",Assumptions!$B$6=""),"",MAX(0,Assumptions!$B$6-$F31))</f>
        <v/>
      </c>
      <c r="N31">
        <f>IF($A31="","",TEXT($B31,"mm/dd"))</f>
        <v/>
      </c>
      <c r="O31">
        <f>IF(OR($A31="",$F31=""),"",$F31)</f>
        <v/>
      </c>
    </row>
    <row r="32" ht="22" customHeight="1">
      <c r="A32" s="11">
        <f>IF(OR(Assumptions!$B$4="",Assumptions!$B$7="",21&gt;Assumptions!$B$7),"",21)</f>
        <v/>
      </c>
      <c r="B32" s="32">
        <f>IF($A32="","",Assumptions!$B$4+7*($A32-1))</f>
        <v/>
      </c>
      <c r="C32" s="33">
        <f>IF($B32="","",IFERROR(SUMIFS('Cash Plan'!$J$4:$J$123,'Cash Plan'!$A$4:$A$123,"&gt;="&amp;$B32,'Cash Plan'!$A$4:$A$123,"&lt;"&amp;$B32+7,'Cash Plan'!$B$4:$B$123,"Cash In"),0))</f>
        <v/>
      </c>
      <c r="D32" s="33">
        <f>IF($B32="","",IFERROR(-SUMIFS('Cash Plan'!$J$4:$J$123,'Cash Plan'!$A$4:$A$123,"&gt;="&amp;$B32,'Cash Plan'!$A$4:$A$123,"&lt;"&amp;$B32+7,'Cash Plan'!$B$4:$B$123,"Cash Out"),0))</f>
        <v/>
      </c>
      <c r="E32" s="33">
        <f>IF($A32="","",$C32-$D32)</f>
        <v/>
      </c>
      <c r="F32" s="33">
        <f>IF(OR($A32="",Assumptions!$B$5=""),"",Assumptions!$B$5+SUM($E$12:$E32))</f>
        <v/>
      </c>
      <c r="G32" s="33">
        <f>IF(OR($F32="",Assumptions!$B$6=""),"",MAX(0,Assumptions!$B$6-$F32))</f>
        <v/>
      </c>
      <c r="N32">
        <f>IF($A32="","",TEXT($B32,"mm/dd"))</f>
        <v/>
      </c>
      <c r="O32">
        <f>IF(OR($A32="",$F32=""),"",$F32)</f>
        <v/>
      </c>
    </row>
    <row r="33" ht="22" customHeight="1">
      <c r="A33" s="14">
        <f>IF(OR(Assumptions!$B$4="",Assumptions!$B$7="",22&gt;Assumptions!$B$7),"",22)</f>
        <v/>
      </c>
      <c r="B33" s="34">
        <f>IF($A33="","",Assumptions!$B$4+7*($A33-1))</f>
        <v/>
      </c>
      <c r="C33" s="31">
        <f>IF($B33="","",IFERROR(SUMIFS('Cash Plan'!$J$4:$J$123,'Cash Plan'!$A$4:$A$123,"&gt;="&amp;$B33,'Cash Plan'!$A$4:$A$123,"&lt;"&amp;$B33+7,'Cash Plan'!$B$4:$B$123,"Cash In"),0))</f>
        <v/>
      </c>
      <c r="D33" s="31">
        <f>IF($B33="","",IFERROR(-SUMIFS('Cash Plan'!$J$4:$J$123,'Cash Plan'!$A$4:$A$123,"&gt;="&amp;$B33,'Cash Plan'!$A$4:$A$123,"&lt;"&amp;$B33+7,'Cash Plan'!$B$4:$B$123,"Cash Out"),0))</f>
        <v/>
      </c>
      <c r="E33" s="31">
        <f>IF($A33="","",$C33-$D33)</f>
        <v/>
      </c>
      <c r="F33" s="31">
        <f>IF(OR($A33="",Assumptions!$B$5=""),"",Assumptions!$B$5+SUM($E$12:$E33))</f>
        <v/>
      </c>
      <c r="G33" s="31">
        <f>IF(OR($F33="",Assumptions!$B$6=""),"",MAX(0,Assumptions!$B$6-$F33))</f>
        <v/>
      </c>
      <c r="N33">
        <f>IF($A33="","",TEXT($B33,"mm/dd"))</f>
        <v/>
      </c>
      <c r="O33">
        <f>IF(OR($A33="",$F33=""),"",$F33)</f>
        <v/>
      </c>
    </row>
    <row r="34" ht="22" customHeight="1">
      <c r="A34" s="11">
        <f>IF(OR(Assumptions!$B$4="",Assumptions!$B$7="",23&gt;Assumptions!$B$7),"",23)</f>
        <v/>
      </c>
      <c r="B34" s="32">
        <f>IF($A34="","",Assumptions!$B$4+7*($A34-1))</f>
        <v/>
      </c>
      <c r="C34" s="33">
        <f>IF($B34="","",IFERROR(SUMIFS('Cash Plan'!$J$4:$J$123,'Cash Plan'!$A$4:$A$123,"&gt;="&amp;$B34,'Cash Plan'!$A$4:$A$123,"&lt;"&amp;$B34+7,'Cash Plan'!$B$4:$B$123,"Cash In"),0))</f>
        <v/>
      </c>
      <c r="D34" s="33">
        <f>IF($B34="","",IFERROR(-SUMIFS('Cash Plan'!$J$4:$J$123,'Cash Plan'!$A$4:$A$123,"&gt;="&amp;$B34,'Cash Plan'!$A$4:$A$123,"&lt;"&amp;$B34+7,'Cash Plan'!$B$4:$B$123,"Cash Out"),0))</f>
        <v/>
      </c>
      <c r="E34" s="33">
        <f>IF($A34="","",$C34-$D34)</f>
        <v/>
      </c>
      <c r="F34" s="33">
        <f>IF(OR($A34="",Assumptions!$B$5=""),"",Assumptions!$B$5+SUM($E$12:$E34))</f>
        <v/>
      </c>
      <c r="G34" s="33">
        <f>IF(OR($F34="",Assumptions!$B$6=""),"",MAX(0,Assumptions!$B$6-$F34))</f>
        <v/>
      </c>
      <c r="N34">
        <f>IF($A34="","",TEXT($B34,"mm/dd"))</f>
        <v/>
      </c>
      <c r="O34">
        <f>IF(OR($A34="",$F34=""),"",$F34)</f>
        <v/>
      </c>
    </row>
    <row r="35" ht="22" customHeight="1">
      <c r="A35" s="14">
        <f>IF(OR(Assumptions!$B$4="",Assumptions!$B$7="",24&gt;Assumptions!$B$7),"",24)</f>
        <v/>
      </c>
      <c r="B35" s="34">
        <f>IF($A35="","",Assumptions!$B$4+7*($A35-1))</f>
        <v/>
      </c>
      <c r="C35" s="31">
        <f>IF($B35="","",IFERROR(SUMIFS('Cash Plan'!$J$4:$J$123,'Cash Plan'!$A$4:$A$123,"&gt;="&amp;$B35,'Cash Plan'!$A$4:$A$123,"&lt;"&amp;$B35+7,'Cash Plan'!$B$4:$B$123,"Cash In"),0))</f>
        <v/>
      </c>
      <c r="D35" s="31">
        <f>IF($B35="","",IFERROR(-SUMIFS('Cash Plan'!$J$4:$J$123,'Cash Plan'!$A$4:$A$123,"&gt;="&amp;$B35,'Cash Plan'!$A$4:$A$123,"&lt;"&amp;$B35+7,'Cash Plan'!$B$4:$B$123,"Cash Out"),0))</f>
        <v/>
      </c>
      <c r="E35" s="31">
        <f>IF($A35="","",$C35-$D35)</f>
        <v/>
      </c>
      <c r="F35" s="31">
        <f>IF(OR($A35="",Assumptions!$B$5=""),"",Assumptions!$B$5+SUM($E$12:$E35))</f>
        <v/>
      </c>
      <c r="G35" s="31">
        <f>IF(OR($F35="",Assumptions!$B$6=""),"",MAX(0,Assumptions!$B$6-$F35))</f>
        <v/>
      </c>
      <c r="N35">
        <f>IF($A35="","",TEXT($B35,"mm/dd"))</f>
        <v/>
      </c>
      <c r="O35">
        <f>IF(OR($A35="",$F35=""),"",$F35)</f>
        <v/>
      </c>
    </row>
    <row r="36" ht="22" customHeight="1">
      <c r="A36" s="11">
        <f>IF(OR(Assumptions!$B$4="",Assumptions!$B$7="",25&gt;Assumptions!$B$7),"",25)</f>
        <v/>
      </c>
      <c r="B36" s="32">
        <f>IF($A36="","",Assumptions!$B$4+7*($A36-1))</f>
        <v/>
      </c>
      <c r="C36" s="33">
        <f>IF($B36="","",IFERROR(SUMIFS('Cash Plan'!$J$4:$J$123,'Cash Plan'!$A$4:$A$123,"&gt;="&amp;$B36,'Cash Plan'!$A$4:$A$123,"&lt;"&amp;$B36+7,'Cash Plan'!$B$4:$B$123,"Cash In"),0))</f>
        <v/>
      </c>
      <c r="D36" s="33">
        <f>IF($B36="","",IFERROR(-SUMIFS('Cash Plan'!$J$4:$J$123,'Cash Plan'!$A$4:$A$123,"&gt;="&amp;$B36,'Cash Plan'!$A$4:$A$123,"&lt;"&amp;$B36+7,'Cash Plan'!$B$4:$B$123,"Cash Out"),0))</f>
        <v/>
      </c>
      <c r="E36" s="33">
        <f>IF($A36="","",$C36-$D36)</f>
        <v/>
      </c>
      <c r="F36" s="33">
        <f>IF(OR($A36="",Assumptions!$B$5=""),"",Assumptions!$B$5+SUM($E$12:$E36))</f>
        <v/>
      </c>
      <c r="G36" s="33">
        <f>IF(OR($F36="",Assumptions!$B$6=""),"",MAX(0,Assumptions!$B$6-$F36))</f>
        <v/>
      </c>
      <c r="N36">
        <f>IF($A36="","",TEXT($B36,"mm/dd"))</f>
        <v/>
      </c>
      <c r="O36">
        <f>IF(OR($A36="",$F36=""),"",$F36)</f>
        <v/>
      </c>
    </row>
    <row r="37" ht="22" customHeight="1">
      <c r="A37" s="14">
        <f>IF(OR(Assumptions!$B$4="",Assumptions!$B$7="",26&gt;Assumptions!$B$7),"",26)</f>
        <v/>
      </c>
      <c r="B37" s="34">
        <f>IF($A37="","",Assumptions!$B$4+7*($A37-1))</f>
        <v/>
      </c>
      <c r="C37" s="31">
        <f>IF($B37="","",IFERROR(SUMIFS('Cash Plan'!$J$4:$J$123,'Cash Plan'!$A$4:$A$123,"&gt;="&amp;$B37,'Cash Plan'!$A$4:$A$123,"&lt;"&amp;$B37+7,'Cash Plan'!$B$4:$B$123,"Cash In"),0))</f>
        <v/>
      </c>
      <c r="D37" s="31">
        <f>IF($B37="","",IFERROR(-SUMIFS('Cash Plan'!$J$4:$J$123,'Cash Plan'!$A$4:$A$123,"&gt;="&amp;$B37,'Cash Plan'!$A$4:$A$123,"&lt;"&amp;$B37+7,'Cash Plan'!$B$4:$B$123,"Cash Out"),0))</f>
        <v/>
      </c>
      <c r="E37" s="31">
        <f>IF($A37="","",$C37-$D37)</f>
        <v/>
      </c>
      <c r="F37" s="31">
        <f>IF(OR($A37="",Assumptions!$B$5=""),"",Assumptions!$B$5+SUM($E$12:$E37))</f>
        <v/>
      </c>
      <c r="G37" s="31">
        <f>IF(OR($F37="",Assumptions!$B$6=""),"",MAX(0,Assumptions!$B$6-$F37))</f>
        <v/>
      </c>
      <c r="N37">
        <f>IF($A37="","",TEXT($B37,"mm/dd"))</f>
        <v/>
      </c>
      <c r="O37">
        <f>IF(OR($A37="",$F37=""),"",$F37)</f>
        <v/>
      </c>
    </row>
  </sheetData>
  <autoFilter ref="A11:G37"/>
  <mergeCells count="1">
    <mergeCell ref="A1:G1"/>
  </mergeCells>
  <conditionalFormatting sqref="B8">
    <cfRule type="expression" priority="1" dxfId="0">
      <formula>=AND(ISNUMBER($B$8),$B$8&gt;0)</formula>
    </cfRule>
    <cfRule type="expression" priority="2" dxfId="1">
      <formula>=AND(ISNUMBER($B$8),$B$8=0)</formula>
    </cfRule>
  </conditionalFormatting>
  <conditionalFormatting sqref="E8">
    <cfRule type="expression" priority="3" dxfId="0">
      <formula>=$E$8&gt;0</formula>
    </cfRule>
  </conditionalFormatting>
  <conditionalFormatting sqref="F12:F37">
    <cfRule type="expression" priority="4" dxfId="0">
      <formula>=AND($F12&lt;&gt;"",$F12&lt;Assumptions!$B$6)</formula>
    </cfRule>
  </conditionalFormatting>
  <conditionalFormatting sqref="G12:G37">
    <cfRule type="expression" priority="5" dxfId="0">
      <formula>=AND($G12&lt;&gt;"",$G12&gt;0)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L1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30" customWidth="1" min="4" max="4"/>
    <col width="34" customWidth="1" min="5" max="5"/>
    <col width="13" customWidth="1" min="6" max="6"/>
    <col width="15" customWidth="1" min="7" max="7"/>
    <col width="12" customWidth="1" min="8" max="8"/>
    <col width="13" customWidth="1" min="9" max="9"/>
    <col width="17" customWidth="1" min="10" max="10"/>
    <col width="29" customWidth="1" min="11" max="11"/>
    <col width="36" customWidth="1" min="12" max="12"/>
  </cols>
  <sheetData>
    <row r="1" ht="28" customHeight="1">
      <c r="A1" s="1" t="inlineStr">
        <is>
          <t>Cash Plan</t>
        </is>
      </c>
    </row>
    <row r="2" ht="32" customHeight="1">
      <c r="A2" s="2" t="inlineStr">
        <is>
          <t>Enter expected cash receipts and payments. Yellow cells are inputs; forecast amounts are probability-weighted and review alerts require a human check.</t>
        </is>
      </c>
    </row>
    <row r="3" ht="30" customHeight="1">
      <c r="A3" s="10" t="inlineStr">
        <is>
          <t>Cash Date</t>
        </is>
      </c>
      <c r="B3" s="10" t="inlineStr">
        <is>
          <t>Flow</t>
        </is>
      </c>
      <c r="C3" s="10" t="inlineStr">
        <is>
          <t>Category</t>
        </is>
      </c>
      <c r="D3" s="10" t="inlineStr">
        <is>
          <t>Customer / Vendor</t>
        </is>
      </c>
      <c r="E3" s="10" t="inlineStr">
        <is>
          <t>Property / Purpose</t>
        </is>
      </c>
      <c r="F3" s="10" t="inlineStr">
        <is>
          <t>Status</t>
        </is>
      </c>
      <c r="G3" s="10" t="inlineStr">
        <is>
          <t>Gross Amount</t>
        </is>
      </c>
      <c r="H3" s="10" t="inlineStr">
        <is>
          <t>Confidence</t>
        </is>
      </c>
      <c r="I3" s="10" t="inlineStr">
        <is>
          <t>Week Start</t>
        </is>
      </c>
      <c r="J3" s="10" t="inlineStr">
        <is>
          <t>Forecast Amount</t>
        </is>
      </c>
      <c r="K3" s="10" t="inlineStr">
        <is>
          <t>Review Alert</t>
        </is>
      </c>
      <c r="L3" s="10" t="inlineStr">
        <is>
          <t>Notes</t>
        </is>
      </c>
    </row>
    <row r="4" ht="32" customHeight="1">
      <c r="A4" s="35" t="n">
        <v>46272</v>
      </c>
      <c r="B4" s="17" t="inlineStr">
        <is>
          <t>Cash In</t>
        </is>
      </c>
      <c r="C4" s="17" t="inlineStr">
        <is>
          <t>Service Revenue</t>
        </is>
      </c>
      <c r="D4" s="18" t="inlineStr">
        <is>
          <t>Blue Lantern Books (Fictional)</t>
        </is>
      </c>
      <c r="E4" s="19" t="inlineStr">
        <is>
          <t>Blue Lantern courtyard service (Fictional)</t>
        </is>
      </c>
      <c r="F4" s="17" t="inlineStr">
        <is>
          <t>Received</t>
        </is>
      </c>
      <c r="G4" s="36" t="n">
        <v>1850</v>
      </c>
      <c r="H4" s="21" t="n">
        <v>1</v>
      </c>
      <c r="I4" s="32">
        <f>IF(NOT(ISNUMBER($A4)),"",IFERROR($A4-WEEKDAY($A4,2)+1,""))</f>
        <v/>
      </c>
      <c r="J4" s="33">
        <f>IF(OR($A4="",$B4="",NOT(ISNUMBER($G4)),NOT(ISNUMBER($H4))),"",IFERROR(IF($B4="Cash In",$G4*$H4,IF($B4="Cash Out",-$G4*$H4,"")),""))</f>
        <v/>
      </c>
      <c r="K4" s="22">
        <f>IF(COUNTA($A4:$H4)=0,"",IF($A4="","Review: enter cash date",IF($B4="","Review: enter flow",IF($C4="","Review: enter category",IF($D4="","Review: enter customer/vendor",IF($E4="","Review: enter property/purpose",IF($F4="","Review: enter status",IF($G4="","Review: enter amount",IF($H4="","Review: enter confidence",IF(NOT(ISNUMBER($A4)),"Review: check cash date",IF(NOT(ISNUMBER($G4)),"Review: check amount",IF(NOT(ISNUMBER($H4)),"Review: check confidence",IF(OR(Assumptions!$B$4="",Assumptions!$B$7="",Assumptions!$B$8="",Assumptions!$B$9="",Assumptions!$B$10="",Assumptions!$B$11="",Assumptions!$B$12=""),"Review: check assumptions",IF(OR($G4&lt;0,$G4&gt;Assumptions!$B$10),"Review: amount outside limit",IF(OR($H4&lt;Assumptions!$B$11,$H4&gt;Assumptions!$B$12),"Review: confidence outside limits",IF(OR(AND($B4="Cash In",$F4="Paid"),AND($B4="Cash Out",$F4="Received")),"Review: check flow and status",IF($A4&lt;Assumptions!$B$4-Assumptions!$B$8,"Review: date before allowed window",IF($A4&gt;Assumptions!$B$4+7*Assumptions!$B$7+Assumptions!$B$9,"Review: date after allowed window",IF($A4&lt;Assumptions!$B$4,"Review: before forecast",IF($A4&gt;=Assumptions!$B$4+7*Assumptions!$B$7,"Review: outside horizon",""))))))))))))))))))))</f>
        <v/>
      </c>
      <c r="L4" s="19" t="inlineStr">
        <is>
          <t>Fictional opening-week receipt</t>
        </is>
      </c>
    </row>
    <row r="5" ht="32" customHeight="1">
      <c r="A5" s="35" t="n">
        <v>46273</v>
      </c>
      <c r="B5" s="17" t="inlineStr">
        <is>
          <t>Cash Out</t>
        </is>
      </c>
      <c r="C5" s="17" t="inlineStr">
        <is>
          <t>Payroll</t>
        </is>
      </c>
      <c r="D5" s="18" t="inlineStr">
        <is>
          <t>Spruce Kite Crew (Fictional)</t>
        </is>
      </c>
      <c r="E5" s="19" t="inlineStr">
        <is>
          <t>Field crew payroll for fictional jobs</t>
        </is>
      </c>
      <c r="F5" s="17" t="inlineStr">
        <is>
          <t>Committed</t>
        </is>
      </c>
      <c r="G5" s="36" t="n">
        <v>5400</v>
      </c>
      <c r="H5" s="21" t="n">
        <v>1</v>
      </c>
      <c r="I5" s="34">
        <f>IF(NOT(ISNUMBER($A5)),"",IFERROR($A5-WEEKDAY($A5,2)+1,""))</f>
        <v/>
      </c>
      <c r="J5" s="31">
        <f>IF(OR($A5="",$B5="",NOT(ISNUMBER($G5)),NOT(ISNUMBER($H5))),"",IFERROR(IF($B5="Cash In",$G5*$H5,IF($B5="Cash Out",-$G5*$H5,"")),""))</f>
        <v/>
      </c>
      <c r="K5" s="23">
        <f>IF(COUNTA($A5:$H5)=0,"",IF($A5="","Review: enter cash date",IF($B5="","Review: enter flow",IF($C5="","Review: enter category",IF($D5="","Review: enter customer/vendor",IF($E5="","Review: enter property/purpose",IF($F5="","Review: enter status",IF($G5="","Review: enter amount",IF($H5="","Review: enter confidence",IF(NOT(ISNUMBER($A5)),"Review: check cash date",IF(NOT(ISNUMBER($G5)),"Review: check amount",IF(NOT(ISNUMBER($H5)),"Review: check confidence",IF(OR(Assumptions!$B$4="",Assumptions!$B$7="",Assumptions!$B$8="",Assumptions!$B$9="",Assumptions!$B$10="",Assumptions!$B$11="",Assumptions!$B$12=""),"Review: check assumptions",IF(OR($G5&lt;0,$G5&gt;Assumptions!$B$10),"Review: amount outside limit",IF(OR($H5&lt;Assumptions!$B$11,$H5&gt;Assumptions!$B$12),"Review: confidence outside limits",IF(OR(AND($B5="Cash In",$F5="Paid"),AND($B5="Cash Out",$F5="Received")),"Review: check flow and status",IF($A5&lt;Assumptions!$B$4-Assumptions!$B$8,"Review: date before allowed window",IF($A5&gt;Assumptions!$B$4+7*Assumptions!$B$7+Assumptions!$B$9,"Review: date after allowed window",IF($A5&lt;Assumptions!$B$4,"Review: before forecast",IF($A5&gt;=Assumptions!$B$4+7*Assumptions!$B$7,"Review: outside horizon",""))))))))))))))))))))</f>
        <v/>
      </c>
      <c r="L5" s="19" t="inlineStr">
        <is>
          <t>Scheduled fictional payroll</t>
        </is>
      </c>
    </row>
    <row r="6" ht="32" customHeight="1">
      <c r="A6" s="35" t="n">
        <v>46274</v>
      </c>
      <c r="B6" s="17" t="inlineStr">
        <is>
          <t>Cash Out</t>
        </is>
      </c>
      <c r="C6" s="17" t="inlineStr">
        <is>
          <t>Fuel</t>
        </is>
      </c>
      <c r="D6" s="18" t="inlineStr">
        <is>
          <t>Velvet Acorn Fuel (Fictional)</t>
        </is>
      </c>
      <c r="E6" s="19" t="inlineStr">
        <is>
          <t>Mower and service truck fuel</t>
        </is>
      </c>
      <c r="F6" s="17" t="inlineStr">
        <is>
          <t>Planned</t>
        </is>
      </c>
      <c r="G6" s="36" t="n">
        <v>780</v>
      </c>
      <c r="H6" s="21" t="n">
        <v>0.85</v>
      </c>
      <c r="I6" s="32">
        <f>IF(NOT(ISNUMBER($A6)),"",IFERROR($A6-WEEKDAY($A6,2)+1,""))</f>
        <v/>
      </c>
      <c r="J6" s="33">
        <f>IF(OR($A6="",$B6="",NOT(ISNUMBER($G6)),NOT(ISNUMBER($H6))),"",IFERROR(IF($B6="Cash In",$G6*$H6,IF($B6="Cash Out",-$G6*$H6,"")),""))</f>
        <v/>
      </c>
      <c r="K6" s="22">
        <f>IF(COUNTA($A6:$H6)=0,"",IF($A6="","Review: enter cash date",IF($B6="","Review: enter flow",IF($C6="","Review: enter category",IF($D6="","Review: enter customer/vendor",IF($E6="","Review: enter property/purpose",IF($F6="","Review: enter status",IF($G6="","Review: enter amount",IF($H6="","Review: enter confidence",IF(NOT(ISNUMBER($A6)),"Review: check cash date",IF(NOT(ISNUMBER($G6)),"Review: check amount",IF(NOT(ISNUMBER($H6)),"Review: check confidence",IF(OR(Assumptions!$B$4="",Assumptions!$B$7="",Assumptions!$B$8="",Assumptions!$B$9="",Assumptions!$B$10="",Assumptions!$B$11="",Assumptions!$B$12=""),"Review: check assumptions",IF(OR($G6&lt;0,$G6&gt;Assumptions!$B$10),"Review: amount outside limit",IF(OR($H6&lt;Assumptions!$B$11,$H6&gt;Assumptions!$B$12),"Review: confidence outside limits",IF(OR(AND($B6="Cash In",$F6="Paid"),AND($B6="Cash Out",$F6="Received")),"Review: check flow and status",IF($A6&lt;Assumptions!$B$4-Assumptions!$B$8,"Review: date before allowed window",IF($A6&gt;Assumptions!$B$4+7*Assumptions!$B$7+Assumptions!$B$9,"Review: date after allowed window",IF($A6&lt;Assumptions!$B$4,"Review: before forecast",IF($A6&gt;=Assumptions!$B$4+7*Assumptions!$B$7,"Review: outside horizon",""))))))))))))))))))))</f>
        <v/>
      </c>
      <c r="L6" s="19" t="inlineStr">
        <is>
          <t>Planning estimate only</t>
        </is>
      </c>
    </row>
    <row r="7" ht="32" customHeight="1">
      <c r="A7" s="35" t="n">
        <v>46276</v>
      </c>
      <c r="B7" s="17" t="inlineStr">
        <is>
          <t>Cash In</t>
        </is>
      </c>
      <c r="C7" s="17" t="inlineStr">
        <is>
          <t>Customer Deposit</t>
        </is>
      </c>
      <c r="D7" s="18" t="inlineStr">
        <is>
          <t>Copper Kite Offices (Fictional)</t>
        </is>
      </c>
      <c r="E7" s="19" t="inlineStr">
        <is>
          <t>Copper Kite fall cleanup deposit (Fictional)</t>
        </is>
      </c>
      <c r="F7" s="17" t="inlineStr">
        <is>
          <t>Committed</t>
        </is>
      </c>
      <c r="G7" s="36" t="n">
        <v>3000</v>
      </c>
      <c r="H7" s="21" t="n">
        <v>1</v>
      </c>
      <c r="I7" s="34">
        <f>IF(NOT(ISNUMBER($A7)),"",IFERROR($A7-WEEKDAY($A7,2)+1,""))</f>
        <v/>
      </c>
      <c r="J7" s="31">
        <f>IF(OR($A7="",$B7="",NOT(ISNUMBER($G7)),NOT(ISNUMBER($H7))),"",IFERROR(IF($B7="Cash In",$G7*$H7,IF($B7="Cash Out",-$G7*$H7,"")),""))</f>
        <v/>
      </c>
      <c r="K7" s="23">
        <f>IF(COUNTA($A7:$H7)=0,"",IF($A7="","Review: enter cash date",IF($B7="","Review: enter flow",IF($C7="","Review: enter category",IF($D7="","Review: enter customer/vendor",IF($E7="","Review: enter property/purpose",IF($F7="","Review: enter status",IF($G7="","Review: enter amount",IF($H7="","Review: enter confidence",IF(NOT(ISNUMBER($A7)),"Review: check cash date",IF(NOT(ISNUMBER($G7)),"Review: check amount",IF(NOT(ISNUMBER($H7)),"Review: check confidence",IF(OR(Assumptions!$B$4="",Assumptions!$B$7="",Assumptions!$B$8="",Assumptions!$B$9="",Assumptions!$B$10="",Assumptions!$B$11="",Assumptions!$B$12=""),"Review: check assumptions",IF(OR($G7&lt;0,$G7&gt;Assumptions!$B$10),"Review: amount outside limit",IF(OR($H7&lt;Assumptions!$B$11,$H7&gt;Assumptions!$B$12),"Review: confidence outside limits",IF(OR(AND($B7="Cash In",$F7="Paid"),AND($B7="Cash Out",$F7="Received")),"Review: check flow and status",IF($A7&lt;Assumptions!$B$4-Assumptions!$B$8,"Review: date before allowed window",IF($A7&gt;Assumptions!$B$4+7*Assumptions!$B$7+Assumptions!$B$9,"Review: date after allowed window",IF($A7&lt;Assumptions!$B$4,"Review: before forecast",IF($A7&gt;=Assumptions!$B$4+7*Assumptions!$B$7,"Review: outside horizon",""))))))))))))))))))))</f>
        <v/>
      </c>
      <c r="L7" s="19" t="inlineStr">
        <is>
          <t>Fictional customer deposit</t>
        </is>
      </c>
    </row>
    <row r="8" ht="32" customHeight="1">
      <c r="A8" s="35" t="n">
        <v>46280</v>
      </c>
      <c r="B8" s="17" t="inlineStr">
        <is>
          <t>Cash Out</t>
        </is>
      </c>
      <c r="C8" s="17" t="inlineStr">
        <is>
          <t>Materials</t>
        </is>
      </c>
      <c r="D8" s="18" t="inlineStr">
        <is>
          <t>Paper Finch Supply (Fictional)</t>
        </is>
      </c>
      <c r="E8" s="19" t="inlineStr">
        <is>
          <t>Pine straw and edging for fictional properties</t>
        </is>
      </c>
      <c r="F8" s="17" t="inlineStr">
        <is>
          <t>Committed</t>
        </is>
      </c>
      <c r="G8" s="36" t="n">
        <v>2250</v>
      </c>
      <c r="H8" s="21" t="n">
        <v>0.95</v>
      </c>
      <c r="I8" s="32">
        <f>IF(NOT(ISNUMBER($A8)),"",IFERROR($A8-WEEKDAY($A8,2)+1,""))</f>
        <v/>
      </c>
      <c r="J8" s="33">
        <f>IF(OR($A8="",$B8="",NOT(ISNUMBER($G8)),NOT(ISNUMBER($H8))),"",IFERROR(IF($B8="Cash In",$G8*$H8,IF($B8="Cash Out",-$G8*$H8,"")),""))</f>
        <v/>
      </c>
      <c r="K8" s="22">
        <f>IF(COUNTA($A8:$H8)=0,"",IF($A8="","Review: enter cash date",IF($B8="","Review: enter flow",IF($C8="","Review: enter category",IF($D8="","Review: enter customer/vendor",IF($E8="","Review: enter property/purpose",IF($F8="","Review: enter status",IF($G8="","Review: enter amount",IF($H8="","Review: enter confidence",IF(NOT(ISNUMBER($A8)),"Review: check cash date",IF(NOT(ISNUMBER($G8)),"Review: check amount",IF(NOT(ISNUMBER($H8)),"Review: check confidence",IF(OR(Assumptions!$B$4="",Assumptions!$B$7="",Assumptions!$B$8="",Assumptions!$B$9="",Assumptions!$B$10="",Assumptions!$B$11="",Assumptions!$B$12=""),"Review: check assumptions",IF(OR($G8&lt;0,$G8&gt;Assumptions!$B$10),"Review: amount outside limit",IF(OR($H8&lt;Assumptions!$B$11,$H8&gt;Assumptions!$B$12),"Review: confidence outside limits",IF(OR(AND($B8="Cash In",$F8="Paid"),AND($B8="Cash Out",$F8="Received")),"Review: check flow and status",IF($A8&lt;Assumptions!$B$4-Assumptions!$B$8,"Review: date before allowed window",IF($A8&gt;Assumptions!$B$4+7*Assumptions!$B$7+Assumptions!$B$9,"Review: date after allowed window",IF($A8&lt;Assumptions!$B$4,"Review: before forecast",IF($A8&gt;=Assumptions!$B$4+7*Assumptions!$B$7,"Review: outside horizon",""))))))))))))))))))))</f>
        <v/>
      </c>
      <c r="L8" s="19" t="inlineStr">
        <is>
          <t>Vendor amount is fictional</t>
        </is>
      </c>
    </row>
    <row r="9" ht="32" customHeight="1">
      <c r="A9" s="35" t="n">
        <v>46283</v>
      </c>
      <c r="B9" s="17" t="inlineStr">
        <is>
          <t>Cash In</t>
        </is>
      </c>
      <c r="C9" s="17" t="inlineStr">
        <is>
          <t>Service Revenue</t>
        </is>
      </c>
      <c r="D9" s="18" t="inlineStr">
        <is>
          <t>Moonseed Childcare (Fictional)</t>
        </is>
      </c>
      <c r="E9" s="19" t="inlineStr">
        <is>
          <t>Moonseed grounds service (Fictional)</t>
        </is>
      </c>
      <c r="F9" s="17" t="inlineStr">
        <is>
          <t>Planned</t>
        </is>
      </c>
      <c r="G9" s="36" t="n">
        <v>2400</v>
      </c>
      <c r="H9" s="21" t="n">
        <v>0.8</v>
      </c>
      <c r="I9" s="34">
        <f>IF(NOT(ISNUMBER($A9)),"",IFERROR($A9-WEEKDAY($A9,2)+1,""))</f>
        <v/>
      </c>
      <c r="J9" s="31">
        <f>IF(OR($A9="",$B9="",NOT(ISNUMBER($G9)),NOT(ISNUMBER($H9))),"",IFERROR(IF($B9="Cash In",$G9*$H9,IF($B9="Cash Out",-$G9*$H9,"")),""))</f>
        <v/>
      </c>
      <c r="K9" s="23">
        <f>IF(COUNTA($A9:$H9)=0,"",IF($A9="","Review: enter cash date",IF($B9="","Review: enter flow",IF($C9="","Review: enter category",IF($D9="","Review: enter customer/vendor",IF($E9="","Review: enter property/purpose",IF($F9="","Review: enter status",IF($G9="","Review: enter amount",IF($H9="","Review: enter confidence",IF(NOT(ISNUMBER($A9)),"Review: check cash date",IF(NOT(ISNUMBER($G9)),"Review: check amount",IF(NOT(ISNUMBER($H9)),"Review: check confidence",IF(OR(Assumptions!$B$4="",Assumptions!$B$7="",Assumptions!$B$8="",Assumptions!$B$9="",Assumptions!$B$10="",Assumptions!$B$11="",Assumptions!$B$12=""),"Review: check assumptions",IF(OR($G9&lt;0,$G9&gt;Assumptions!$B$10),"Review: amount outside limit",IF(OR($H9&lt;Assumptions!$B$11,$H9&gt;Assumptions!$B$12),"Review: confidence outside limits",IF(OR(AND($B9="Cash In",$F9="Paid"),AND($B9="Cash Out",$F9="Received")),"Review: check flow and status",IF($A9&lt;Assumptions!$B$4-Assumptions!$B$8,"Review: date before allowed window",IF($A9&gt;Assumptions!$B$4+7*Assumptions!$B$7+Assumptions!$B$9,"Review: date after allowed window",IF($A9&lt;Assumptions!$B$4,"Review: before forecast",IF($A9&gt;=Assumptions!$B$4+7*Assumptions!$B$7,"Review: outside horizon",""))))))))))))))))))))</f>
        <v/>
      </c>
      <c r="L9" s="19" t="inlineStr">
        <is>
          <t>Expected fictional receipt</t>
        </is>
      </c>
    </row>
    <row r="10" ht="32" customHeight="1">
      <c r="A10" s="35" t="n">
        <v>46287</v>
      </c>
      <c r="B10" s="17" t="inlineStr">
        <is>
          <t>Cash Out</t>
        </is>
      </c>
      <c r="C10" s="17" t="inlineStr">
        <is>
          <t>Equipment</t>
        </is>
      </c>
      <c r="D10" s="18" t="inlineStr">
        <is>
          <t>Orbit Pebble Rentals (Fictional)</t>
        </is>
      </c>
      <c r="E10" s="19" t="inlineStr">
        <is>
          <t>Aerator rental for fictional fall work</t>
        </is>
      </c>
      <c r="F10" s="17" t="inlineStr">
        <is>
          <t>Planned</t>
        </is>
      </c>
      <c r="G10" s="36" t="n">
        <v>1200</v>
      </c>
      <c r="H10" s="21" t="n">
        <v>0.75</v>
      </c>
      <c r="I10" s="32">
        <f>IF(NOT(ISNUMBER($A10)),"",IFERROR($A10-WEEKDAY($A10,2)+1,""))</f>
        <v/>
      </c>
      <c r="J10" s="33">
        <f>IF(OR($A10="",$B10="",NOT(ISNUMBER($G10)),NOT(ISNUMBER($H10))),"",IFERROR(IF($B10="Cash In",$G10*$H10,IF($B10="Cash Out",-$G10*$H10,"")),""))</f>
        <v/>
      </c>
      <c r="K10" s="22">
        <f>IF(COUNTA($A10:$H10)=0,"",IF($A10="","Review: enter cash date",IF($B10="","Review: enter flow",IF($C10="","Review: enter category",IF($D10="","Review: enter customer/vendor",IF($E10="","Review: enter property/purpose",IF($F10="","Review: enter status",IF($G10="","Review: enter amount",IF($H10="","Review: enter confidence",IF(NOT(ISNUMBER($A10)),"Review: check cash date",IF(NOT(ISNUMBER($G10)),"Review: check amount",IF(NOT(ISNUMBER($H10)),"Review: check confidence",IF(OR(Assumptions!$B$4="",Assumptions!$B$7="",Assumptions!$B$8="",Assumptions!$B$9="",Assumptions!$B$10="",Assumptions!$B$11="",Assumptions!$B$12=""),"Review: check assumptions",IF(OR($G10&lt;0,$G10&gt;Assumptions!$B$10),"Review: amount outside limit",IF(OR($H10&lt;Assumptions!$B$11,$H10&gt;Assumptions!$B$12),"Review: confidence outside limits",IF(OR(AND($B10="Cash In",$F10="Paid"),AND($B10="Cash Out",$F10="Received")),"Review: check flow and status",IF($A10&lt;Assumptions!$B$4-Assumptions!$B$8,"Review: date before allowed window",IF($A10&gt;Assumptions!$B$4+7*Assumptions!$B$7+Assumptions!$B$9,"Review: date after allowed window",IF($A10&lt;Assumptions!$B$4,"Review: before forecast",IF($A10&gt;=Assumptions!$B$4+7*Assumptions!$B$7,"Review: outside horizon",""))))))))))))))))))))</f>
        <v/>
      </c>
      <c r="L10" s="19" t="inlineStr">
        <is>
          <t>Rental planning estimate</t>
        </is>
      </c>
    </row>
    <row r="11" ht="32" customHeight="1">
      <c r="A11" s="35" t="n">
        <v>46270</v>
      </c>
      <c r="B11" s="17" t="inlineStr">
        <is>
          <t>Cash Out</t>
        </is>
      </c>
      <c r="C11" s="17" t="inlineStr">
        <is>
          <t>Insurance</t>
        </is>
      </c>
      <c r="D11" s="18" t="inlineStr">
        <is>
          <t>Juniper Drum Coverage (Fictional)</t>
        </is>
      </c>
      <c r="E11" s="19" t="inlineStr">
        <is>
          <t>Prior-week fictional policy installment</t>
        </is>
      </c>
      <c r="F11" s="17" t="inlineStr">
        <is>
          <t>Committed</t>
        </is>
      </c>
      <c r="G11" s="36" t="n">
        <v>1650</v>
      </c>
      <c r="H11" s="21" t="n">
        <v>1</v>
      </c>
      <c r="I11" s="34">
        <f>IF(NOT(ISNUMBER($A11)),"",IFERROR($A11-WEEKDAY($A11,2)+1,""))</f>
        <v/>
      </c>
      <c r="J11" s="31">
        <f>IF(OR($A11="",$B11="",NOT(ISNUMBER($G11)),NOT(ISNUMBER($H11))),"",IFERROR(IF($B11="Cash In",$G11*$H11,IF($B11="Cash Out",-$G11*$H11,"")),""))</f>
        <v/>
      </c>
      <c r="K11" s="23">
        <f>IF(COUNTA($A11:$H11)=0,"",IF($A11="","Review: enter cash date",IF($B11="","Review: enter flow",IF($C11="","Review: enter category",IF($D11="","Review: enter customer/vendor",IF($E11="","Review: enter property/purpose",IF($F11="","Review: enter status",IF($G11="","Review: enter amount",IF($H11="","Review: enter confidence",IF(NOT(ISNUMBER($A11)),"Review: check cash date",IF(NOT(ISNUMBER($G11)),"Review: check amount",IF(NOT(ISNUMBER($H11)),"Review: check confidence",IF(OR(Assumptions!$B$4="",Assumptions!$B$7="",Assumptions!$B$8="",Assumptions!$B$9="",Assumptions!$B$10="",Assumptions!$B$11="",Assumptions!$B$12=""),"Review: check assumptions",IF(OR($G11&lt;0,$G11&gt;Assumptions!$B$10),"Review: amount outside limit",IF(OR($H11&lt;Assumptions!$B$11,$H11&gt;Assumptions!$B$12),"Review: confidence outside limits",IF(OR(AND($B11="Cash In",$F11="Paid"),AND($B11="Cash Out",$F11="Received")),"Review: check flow and status",IF($A11&lt;Assumptions!$B$4-Assumptions!$B$8,"Review: date before allowed window",IF($A11&gt;Assumptions!$B$4+7*Assumptions!$B$7+Assumptions!$B$9,"Review: date after allowed window",IF($A11&lt;Assumptions!$B$4,"Review: before forecast",IF($A11&gt;=Assumptions!$B$4+7*Assumptions!$B$7,"Review: outside horizon",""))))))))))))))))))))</f>
        <v/>
      </c>
      <c r="L11" s="19" t="inlineStr">
        <is>
          <t>Review whether this prior-period item belongs in opening cash</t>
        </is>
      </c>
    </row>
    <row r="12" ht="32" customHeight="1">
      <c r="A12" s="35" t="n">
        <v>46307</v>
      </c>
      <c r="B12" s="17" t="inlineStr">
        <is>
          <t>Cash In</t>
        </is>
      </c>
      <c r="C12" s="17" t="inlineStr">
        <is>
          <t>Service Revenue</t>
        </is>
      </c>
      <c r="D12" s="18" t="inlineStr">
        <is>
          <t>Amber Teacup Commons (Fictional)</t>
        </is>
      </c>
      <c r="E12" s="19" t="inlineStr">
        <is>
          <t>Amber Teacup seasonal service (Fictional)</t>
        </is>
      </c>
      <c r="F12" s="17" t="inlineStr">
        <is>
          <t>Planned</t>
        </is>
      </c>
      <c r="G12" s="36" t="n">
        <v>4600</v>
      </c>
      <c r="H12" s="21" t="n">
        <v>0.7</v>
      </c>
      <c r="I12" s="32">
        <f>IF(NOT(ISNUMBER($A12)),"",IFERROR($A12-WEEKDAY($A12,2)+1,""))</f>
        <v/>
      </c>
      <c r="J12" s="33">
        <f>IF(OR($A12="",$B12="",NOT(ISNUMBER($G12)),NOT(ISNUMBER($H12))),"",IFERROR(IF($B12="Cash In",$G12*$H12,IF($B12="Cash Out",-$G12*$H12,"")),""))</f>
        <v/>
      </c>
      <c r="K12" s="22">
        <f>IF(COUNTA($A12:$H12)=0,"",IF($A12="","Review: enter cash date",IF($B12="","Review: enter flow",IF($C12="","Review: enter category",IF($D12="","Review: enter customer/vendor",IF($E12="","Review: enter property/purpose",IF($F12="","Review: enter status",IF($G12="","Review: enter amount",IF($H12="","Review: enter confidence",IF(NOT(ISNUMBER($A12)),"Review: check cash date",IF(NOT(ISNUMBER($G12)),"Review: check amount",IF(NOT(ISNUMBER($H12)),"Review: check confidence",IF(OR(Assumptions!$B$4="",Assumptions!$B$7="",Assumptions!$B$8="",Assumptions!$B$9="",Assumptions!$B$10="",Assumptions!$B$11="",Assumptions!$B$12=""),"Review: check assumptions",IF(OR($G12&lt;0,$G12&gt;Assumptions!$B$10),"Review: amount outside limit",IF(OR($H12&lt;Assumptions!$B$11,$H12&gt;Assumptions!$B$12),"Review: confidence outside limits",IF(OR(AND($B12="Cash In",$F12="Paid"),AND($B12="Cash Out",$F12="Received")),"Review: check flow and status",IF($A12&lt;Assumptions!$B$4-Assumptions!$B$8,"Review: date before allowed window",IF($A12&gt;Assumptions!$B$4+7*Assumptions!$B$7+Assumptions!$B$9,"Review: date after allowed window",IF($A12&lt;Assumptions!$B$4,"Review: before forecast",IF($A12&gt;=Assumptions!$B$4+7*Assumptions!$B$7,"Review: outside horizon",""))))))))))))))))))))</f>
        <v/>
      </c>
      <c r="L12" s="19" t="inlineStr">
        <is>
          <t>Fictional seasonal receipt</t>
        </is>
      </c>
    </row>
    <row r="13" ht="32" customHeight="1">
      <c r="A13" s="35" t="n">
        <v>46362</v>
      </c>
      <c r="B13" s="17" t="inlineStr">
        <is>
          <t>Cash Out</t>
        </is>
      </c>
      <c r="C13" s="17" t="inlineStr">
        <is>
          <t>Other</t>
        </is>
      </c>
      <c r="D13" s="18" t="inlineStr">
        <is>
          <t>Thimbleberry Workshop (Fictional)</t>
        </is>
      </c>
      <c r="E13" s="19" t="inlineStr">
        <is>
          <t>Optional fictional yard sign refresh</t>
        </is>
      </c>
      <c r="F13" s="17" t="inlineStr">
        <is>
          <t>On Hold</t>
        </is>
      </c>
      <c r="G13" s="36" t="n">
        <v>900</v>
      </c>
      <c r="H13" s="21" t="n">
        <v>0</v>
      </c>
      <c r="I13" s="34">
        <f>IF(NOT(ISNUMBER($A13)),"",IFERROR($A13-WEEKDAY($A13,2)+1,""))</f>
        <v/>
      </c>
      <c r="J13" s="31">
        <f>IF(OR($A13="",$B13="",NOT(ISNUMBER($G13)),NOT(ISNUMBER($H13))),"",IFERROR(IF($B13="Cash In",$G13*$H13,IF($B13="Cash Out",-$G13*$H13,"")),""))</f>
        <v/>
      </c>
      <c r="K13" s="23">
        <f>IF(COUNTA($A13:$H13)=0,"",IF($A13="","Review: enter cash date",IF($B13="","Review: enter flow",IF($C13="","Review: enter category",IF($D13="","Review: enter customer/vendor",IF($E13="","Review: enter property/purpose",IF($F13="","Review: enter status",IF($G13="","Review: enter amount",IF($H13="","Review: enter confidence",IF(NOT(ISNUMBER($A13)),"Review: check cash date",IF(NOT(ISNUMBER($G13)),"Review: check amount",IF(NOT(ISNUMBER($H13)),"Review: check confidence",IF(OR(Assumptions!$B$4="",Assumptions!$B$7="",Assumptions!$B$8="",Assumptions!$B$9="",Assumptions!$B$10="",Assumptions!$B$11="",Assumptions!$B$12=""),"Review: check assumptions",IF(OR($G13&lt;0,$G13&gt;Assumptions!$B$10),"Review: amount outside limit",IF(OR($H13&lt;Assumptions!$B$11,$H13&gt;Assumptions!$B$12),"Review: confidence outside limits",IF(OR(AND($B13="Cash In",$F13="Paid"),AND($B13="Cash Out",$F13="Received")),"Review: check flow and status",IF($A13&lt;Assumptions!$B$4-Assumptions!$B$8,"Review: date before allowed window",IF($A13&gt;Assumptions!$B$4+7*Assumptions!$B$7+Assumptions!$B$9,"Review: date after allowed window",IF($A13&lt;Assumptions!$B$4,"Review: before forecast",IF($A13&gt;=Assumptions!$B$4+7*Assumptions!$B$7,"Review: outside horizon",""))))))))))))))))))))</f>
        <v/>
      </c>
      <c r="L13" s="19" t="inlineStr">
        <is>
          <t>Final-day boundary example with no forecast weight</t>
        </is>
      </c>
    </row>
    <row r="14" ht="22" customHeight="1">
      <c r="A14" s="35" t="n"/>
      <c r="B14" s="17" t="n"/>
      <c r="C14" s="17" t="n"/>
      <c r="D14" s="18" t="n"/>
      <c r="E14" s="19" t="n"/>
      <c r="F14" s="17" t="n"/>
      <c r="G14" s="36" t="n"/>
      <c r="H14" s="21" t="n"/>
      <c r="I14" s="32">
        <f>IF(NOT(ISNUMBER($A14)),"",IFERROR($A14-WEEKDAY($A14,2)+1,""))</f>
        <v/>
      </c>
      <c r="J14" s="33">
        <f>IF(OR($A14="",$B14="",NOT(ISNUMBER($G14)),NOT(ISNUMBER($H14))),"",IFERROR(IF($B14="Cash In",$G14*$H14,IF($B14="Cash Out",-$G14*$H14,"")),""))</f>
        <v/>
      </c>
      <c r="K14" s="22">
        <f>IF(COUNTA($A14:$H14)=0,"",IF($A14="","Review: enter cash date",IF($B14="","Review: enter flow",IF($C14="","Review: enter category",IF($D14="","Review: enter customer/vendor",IF($E14="","Review: enter property/purpose",IF($F14="","Review: enter status",IF($G14="","Review: enter amount",IF($H14="","Review: enter confidence",IF(NOT(ISNUMBER($A14)),"Review: check cash date",IF(NOT(ISNUMBER($G14)),"Review: check amount",IF(NOT(ISNUMBER($H14)),"Review: check confidence",IF(OR(Assumptions!$B$4="",Assumptions!$B$7="",Assumptions!$B$8="",Assumptions!$B$9="",Assumptions!$B$10="",Assumptions!$B$11="",Assumptions!$B$12=""),"Review: check assumptions",IF(OR($G14&lt;0,$G14&gt;Assumptions!$B$10),"Review: amount outside limit",IF(OR($H14&lt;Assumptions!$B$11,$H14&gt;Assumptions!$B$12),"Review: confidence outside limits",IF(OR(AND($B14="Cash In",$F14="Paid"),AND($B14="Cash Out",$F14="Received")),"Review: check flow and status",IF($A14&lt;Assumptions!$B$4-Assumptions!$B$8,"Review: date before allowed window",IF($A14&gt;Assumptions!$B$4+7*Assumptions!$B$7+Assumptions!$B$9,"Review: date after allowed window",IF($A14&lt;Assumptions!$B$4,"Review: before forecast",IF($A14&gt;=Assumptions!$B$4+7*Assumptions!$B$7,"Review: outside horizon",""))))))))))))))))))))</f>
        <v/>
      </c>
      <c r="L14" s="19" t="n"/>
    </row>
    <row r="15" ht="22" customHeight="1">
      <c r="A15" s="35" t="n"/>
      <c r="B15" s="17" t="n"/>
      <c r="C15" s="17" t="n"/>
      <c r="D15" s="18" t="n"/>
      <c r="E15" s="19" t="n"/>
      <c r="F15" s="17" t="n"/>
      <c r="G15" s="36" t="n"/>
      <c r="H15" s="21" t="n"/>
      <c r="I15" s="34">
        <f>IF(NOT(ISNUMBER($A15)),"",IFERROR($A15-WEEKDAY($A15,2)+1,""))</f>
        <v/>
      </c>
      <c r="J15" s="31">
        <f>IF(OR($A15="",$B15="",NOT(ISNUMBER($G15)),NOT(ISNUMBER($H15))),"",IFERROR(IF($B15="Cash In",$G15*$H15,IF($B15="Cash Out",-$G15*$H15,"")),""))</f>
        <v/>
      </c>
      <c r="K15" s="23">
        <f>IF(COUNTA($A15:$H15)=0,"",IF($A15="","Review: enter cash date",IF($B15="","Review: enter flow",IF($C15="","Review: enter category",IF($D15="","Review: enter customer/vendor",IF($E15="","Review: enter property/purpose",IF($F15="","Review: enter status",IF($G15="","Review: enter amount",IF($H15="","Review: enter confidence",IF(NOT(ISNUMBER($A15)),"Review: check cash date",IF(NOT(ISNUMBER($G15)),"Review: check amount",IF(NOT(ISNUMBER($H15)),"Review: check confidence",IF(OR(Assumptions!$B$4="",Assumptions!$B$7="",Assumptions!$B$8="",Assumptions!$B$9="",Assumptions!$B$10="",Assumptions!$B$11="",Assumptions!$B$12=""),"Review: check assumptions",IF(OR($G15&lt;0,$G15&gt;Assumptions!$B$10),"Review: amount outside limit",IF(OR($H15&lt;Assumptions!$B$11,$H15&gt;Assumptions!$B$12),"Review: confidence outside limits",IF(OR(AND($B15="Cash In",$F15="Paid"),AND($B15="Cash Out",$F15="Received")),"Review: check flow and status",IF($A15&lt;Assumptions!$B$4-Assumptions!$B$8,"Review: date before allowed window",IF($A15&gt;Assumptions!$B$4+7*Assumptions!$B$7+Assumptions!$B$9,"Review: date after allowed window",IF($A15&lt;Assumptions!$B$4,"Review: before forecast",IF($A15&gt;=Assumptions!$B$4+7*Assumptions!$B$7,"Review: outside horizon",""))))))))))))))))))))</f>
        <v/>
      </c>
      <c r="L15" s="19" t="n"/>
    </row>
    <row r="16" ht="22" customHeight="1">
      <c r="A16" s="35" t="n"/>
      <c r="B16" s="17" t="n"/>
      <c r="C16" s="17" t="n"/>
      <c r="D16" s="18" t="n"/>
      <c r="E16" s="19" t="n"/>
      <c r="F16" s="17" t="n"/>
      <c r="G16" s="36" t="n"/>
      <c r="H16" s="21" t="n"/>
      <c r="I16" s="32">
        <f>IF(NOT(ISNUMBER($A16)),"",IFERROR($A16-WEEKDAY($A16,2)+1,""))</f>
        <v/>
      </c>
      <c r="J16" s="33">
        <f>IF(OR($A16="",$B16="",NOT(ISNUMBER($G16)),NOT(ISNUMBER($H16))),"",IFERROR(IF($B16="Cash In",$G16*$H16,IF($B16="Cash Out",-$G16*$H16,"")),""))</f>
        <v/>
      </c>
      <c r="K16" s="22">
        <f>IF(COUNTA($A16:$H16)=0,"",IF($A16="","Review: enter cash date",IF($B16="","Review: enter flow",IF($C16="","Review: enter category",IF($D16="","Review: enter customer/vendor",IF($E16="","Review: enter property/purpose",IF($F16="","Review: enter status",IF($G16="","Review: enter amount",IF($H16="","Review: enter confidence",IF(NOT(ISNUMBER($A16)),"Review: check cash date",IF(NOT(ISNUMBER($G16)),"Review: check amount",IF(NOT(ISNUMBER($H16)),"Review: check confidence",IF(OR(Assumptions!$B$4="",Assumptions!$B$7="",Assumptions!$B$8="",Assumptions!$B$9="",Assumptions!$B$10="",Assumptions!$B$11="",Assumptions!$B$12=""),"Review: check assumptions",IF(OR($G16&lt;0,$G16&gt;Assumptions!$B$10),"Review: amount outside limit",IF(OR($H16&lt;Assumptions!$B$11,$H16&gt;Assumptions!$B$12),"Review: confidence outside limits",IF(OR(AND($B16="Cash In",$F16="Paid"),AND($B16="Cash Out",$F16="Received")),"Review: check flow and status",IF($A16&lt;Assumptions!$B$4-Assumptions!$B$8,"Review: date before allowed window",IF($A16&gt;Assumptions!$B$4+7*Assumptions!$B$7+Assumptions!$B$9,"Review: date after allowed window",IF($A16&lt;Assumptions!$B$4,"Review: before forecast",IF($A16&gt;=Assumptions!$B$4+7*Assumptions!$B$7,"Review: outside horizon",""))))))))))))))))))))</f>
        <v/>
      </c>
      <c r="L16" s="19" t="n"/>
    </row>
    <row r="17" ht="22" customHeight="1">
      <c r="A17" s="35" t="n"/>
      <c r="B17" s="17" t="n"/>
      <c r="C17" s="17" t="n"/>
      <c r="D17" s="18" t="n"/>
      <c r="E17" s="19" t="n"/>
      <c r="F17" s="17" t="n"/>
      <c r="G17" s="36" t="n"/>
      <c r="H17" s="21" t="n"/>
      <c r="I17" s="34">
        <f>IF(NOT(ISNUMBER($A17)),"",IFERROR($A17-WEEKDAY($A17,2)+1,""))</f>
        <v/>
      </c>
      <c r="J17" s="31">
        <f>IF(OR($A17="",$B17="",NOT(ISNUMBER($G17)),NOT(ISNUMBER($H17))),"",IFERROR(IF($B17="Cash In",$G17*$H17,IF($B17="Cash Out",-$G17*$H17,"")),""))</f>
        <v/>
      </c>
      <c r="K17" s="23">
        <f>IF(COUNTA($A17:$H17)=0,"",IF($A17="","Review: enter cash date",IF($B17="","Review: enter flow",IF($C17="","Review: enter category",IF($D17="","Review: enter customer/vendor",IF($E17="","Review: enter property/purpose",IF($F17="","Review: enter status",IF($G17="","Review: enter amount",IF($H17="","Review: enter confidence",IF(NOT(ISNUMBER($A17)),"Review: check cash date",IF(NOT(ISNUMBER($G17)),"Review: check amount",IF(NOT(ISNUMBER($H17)),"Review: check confidence",IF(OR(Assumptions!$B$4="",Assumptions!$B$7="",Assumptions!$B$8="",Assumptions!$B$9="",Assumptions!$B$10="",Assumptions!$B$11="",Assumptions!$B$12=""),"Review: check assumptions",IF(OR($G17&lt;0,$G17&gt;Assumptions!$B$10),"Review: amount outside limit",IF(OR($H17&lt;Assumptions!$B$11,$H17&gt;Assumptions!$B$12),"Review: confidence outside limits",IF(OR(AND($B17="Cash In",$F17="Paid"),AND($B17="Cash Out",$F17="Received")),"Review: check flow and status",IF($A17&lt;Assumptions!$B$4-Assumptions!$B$8,"Review: date before allowed window",IF($A17&gt;Assumptions!$B$4+7*Assumptions!$B$7+Assumptions!$B$9,"Review: date after allowed window",IF($A17&lt;Assumptions!$B$4,"Review: before forecast",IF($A17&gt;=Assumptions!$B$4+7*Assumptions!$B$7,"Review: outside horizon",""))))))))))))))))))))</f>
        <v/>
      </c>
      <c r="L17" s="19" t="n"/>
    </row>
    <row r="18" ht="22" customHeight="1">
      <c r="A18" s="35" t="n"/>
      <c r="B18" s="17" t="n"/>
      <c r="C18" s="17" t="n"/>
      <c r="D18" s="18" t="n"/>
      <c r="E18" s="19" t="n"/>
      <c r="F18" s="17" t="n"/>
      <c r="G18" s="36" t="n"/>
      <c r="H18" s="21" t="n"/>
      <c r="I18" s="32">
        <f>IF(NOT(ISNUMBER($A18)),"",IFERROR($A18-WEEKDAY($A18,2)+1,""))</f>
        <v/>
      </c>
      <c r="J18" s="33">
        <f>IF(OR($A18="",$B18="",NOT(ISNUMBER($G18)),NOT(ISNUMBER($H18))),"",IFERROR(IF($B18="Cash In",$G18*$H18,IF($B18="Cash Out",-$G18*$H18,"")),""))</f>
        <v/>
      </c>
      <c r="K18" s="22">
        <f>IF(COUNTA($A18:$H18)=0,"",IF($A18="","Review: enter cash date",IF($B18="","Review: enter flow",IF($C18="","Review: enter category",IF($D18="","Review: enter customer/vendor",IF($E18="","Review: enter property/purpose",IF($F18="","Review: enter status",IF($G18="","Review: enter amount",IF($H18="","Review: enter confidence",IF(NOT(ISNUMBER($A18)),"Review: check cash date",IF(NOT(ISNUMBER($G18)),"Review: check amount",IF(NOT(ISNUMBER($H18)),"Review: check confidence",IF(OR(Assumptions!$B$4="",Assumptions!$B$7="",Assumptions!$B$8="",Assumptions!$B$9="",Assumptions!$B$10="",Assumptions!$B$11="",Assumptions!$B$12=""),"Review: check assumptions",IF(OR($G18&lt;0,$G18&gt;Assumptions!$B$10),"Review: amount outside limit",IF(OR($H18&lt;Assumptions!$B$11,$H18&gt;Assumptions!$B$12),"Review: confidence outside limits",IF(OR(AND($B18="Cash In",$F18="Paid"),AND($B18="Cash Out",$F18="Received")),"Review: check flow and status",IF($A18&lt;Assumptions!$B$4-Assumptions!$B$8,"Review: date before allowed window",IF($A18&gt;Assumptions!$B$4+7*Assumptions!$B$7+Assumptions!$B$9,"Review: date after allowed window",IF($A18&lt;Assumptions!$B$4,"Review: before forecast",IF($A18&gt;=Assumptions!$B$4+7*Assumptions!$B$7,"Review: outside horizon",""))))))))))))))))))))</f>
        <v/>
      </c>
      <c r="L18" s="19" t="n"/>
    </row>
    <row r="19" ht="22" customHeight="1">
      <c r="A19" s="35" t="n"/>
      <c r="B19" s="17" t="n"/>
      <c r="C19" s="17" t="n"/>
      <c r="D19" s="18" t="n"/>
      <c r="E19" s="19" t="n"/>
      <c r="F19" s="17" t="n"/>
      <c r="G19" s="36" t="n"/>
      <c r="H19" s="21" t="n"/>
      <c r="I19" s="34">
        <f>IF(NOT(ISNUMBER($A19)),"",IFERROR($A19-WEEKDAY($A19,2)+1,""))</f>
        <v/>
      </c>
      <c r="J19" s="31">
        <f>IF(OR($A19="",$B19="",NOT(ISNUMBER($G19)),NOT(ISNUMBER($H19))),"",IFERROR(IF($B19="Cash In",$G19*$H19,IF($B19="Cash Out",-$G19*$H19,"")),""))</f>
        <v/>
      </c>
      <c r="K19" s="23">
        <f>IF(COUNTA($A19:$H19)=0,"",IF($A19="","Review: enter cash date",IF($B19="","Review: enter flow",IF($C19="","Review: enter category",IF($D19="","Review: enter customer/vendor",IF($E19="","Review: enter property/purpose",IF($F19="","Review: enter status",IF($G19="","Review: enter amount",IF($H19="","Review: enter confidence",IF(NOT(ISNUMBER($A19)),"Review: check cash date",IF(NOT(ISNUMBER($G19)),"Review: check amount",IF(NOT(ISNUMBER($H19)),"Review: check confidence",IF(OR(Assumptions!$B$4="",Assumptions!$B$7="",Assumptions!$B$8="",Assumptions!$B$9="",Assumptions!$B$10="",Assumptions!$B$11="",Assumptions!$B$12=""),"Review: check assumptions",IF(OR($G19&lt;0,$G19&gt;Assumptions!$B$10),"Review: amount outside limit",IF(OR($H19&lt;Assumptions!$B$11,$H19&gt;Assumptions!$B$12),"Review: confidence outside limits",IF(OR(AND($B19="Cash In",$F19="Paid"),AND($B19="Cash Out",$F19="Received")),"Review: check flow and status",IF($A19&lt;Assumptions!$B$4-Assumptions!$B$8,"Review: date before allowed window",IF($A19&gt;Assumptions!$B$4+7*Assumptions!$B$7+Assumptions!$B$9,"Review: date after allowed window",IF($A19&lt;Assumptions!$B$4,"Review: before forecast",IF($A19&gt;=Assumptions!$B$4+7*Assumptions!$B$7,"Review: outside horizon",""))))))))))))))))))))</f>
        <v/>
      </c>
      <c r="L19" s="19" t="n"/>
    </row>
    <row r="20" ht="22" customHeight="1">
      <c r="A20" s="35" t="n"/>
      <c r="B20" s="17" t="n"/>
      <c r="C20" s="17" t="n"/>
      <c r="D20" s="18" t="n"/>
      <c r="E20" s="19" t="n"/>
      <c r="F20" s="17" t="n"/>
      <c r="G20" s="36" t="n"/>
      <c r="H20" s="21" t="n"/>
      <c r="I20" s="32">
        <f>IF(NOT(ISNUMBER($A20)),"",IFERROR($A20-WEEKDAY($A20,2)+1,""))</f>
        <v/>
      </c>
      <c r="J20" s="33">
        <f>IF(OR($A20="",$B20="",NOT(ISNUMBER($G20)),NOT(ISNUMBER($H20))),"",IFERROR(IF($B20="Cash In",$G20*$H20,IF($B20="Cash Out",-$G20*$H20,"")),""))</f>
        <v/>
      </c>
      <c r="K20" s="22">
        <f>IF(COUNTA($A20:$H20)=0,"",IF($A20="","Review: enter cash date",IF($B20="","Review: enter flow",IF($C20="","Review: enter category",IF($D20="","Review: enter customer/vendor",IF($E20="","Review: enter property/purpose",IF($F20="","Review: enter status",IF($G20="","Review: enter amount",IF($H20="","Review: enter confidence",IF(NOT(ISNUMBER($A20)),"Review: check cash date",IF(NOT(ISNUMBER($G20)),"Review: check amount",IF(NOT(ISNUMBER($H20)),"Review: check confidence",IF(OR(Assumptions!$B$4="",Assumptions!$B$7="",Assumptions!$B$8="",Assumptions!$B$9="",Assumptions!$B$10="",Assumptions!$B$11="",Assumptions!$B$12=""),"Review: check assumptions",IF(OR($G20&lt;0,$G20&gt;Assumptions!$B$10),"Review: amount outside limit",IF(OR($H20&lt;Assumptions!$B$11,$H20&gt;Assumptions!$B$12),"Review: confidence outside limits",IF(OR(AND($B20="Cash In",$F20="Paid"),AND($B20="Cash Out",$F20="Received")),"Review: check flow and status",IF($A20&lt;Assumptions!$B$4-Assumptions!$B$8,"Review: date before allowed window",IF($A20&gt;Assumptions!$B$4+7*Assumptions!$B$7+Assumptions!$B$9,"Review: date after allowed window",IF($A20&lt;Assumptions!$B$4,"Review: before forecast",IF($A20&gt;=Assumptions!$B$4+7*Assumptions!$B$7,"Review: outside horizon",""))))))))))))))))))))</f>
        <v/>
      </c>
      <c r="L20" s="19" t="n"/>
    </row>
    <row r="21" ht="22" customHeight="1">
      <c r="A21" s="35" t="n"/>
      <c r="B21" s="17" t="n"/>
      <c r="C21" s="17" t="n"/>
      <c r="D21" s="18" t="n"/>
      <c r="E21" s="19" t="n"/>
      <c r="F21" s="17" t="n"/>
      <c r="G21" s="36" t="n"/>
      <c r="H21" s="21" t="n"/>
      <c r="I21" s="34">
        <f>IF(NOT(ISNUMBER($A21)),"",IFERROR($A21-WEEKDAY($A21,2)+1,""))</f>
        <v/>
      </c>
      <c r="J21" s="31">
        <f>IF(OR($A21="",$B21="",NOT(ISNUMBER($G21)),NOT(ISNUMBER($H21))),"",IFERROR(IF($B21="Cash In",$G21*$H21,IF($B21="Cash Out",-$G21*$H21,"")),""))</f>
        <v/>
      </c>
      <c r="K21" s="23">
        <f>IF(COUNTA($A21:$H21)=0,"",IF($A21="","Review: enter cash date",IF($B21="","Review: enter flow",IF($C21="","Review: enter category",IF($D21="","Review: enter customer/vendor",IF($E21="","Review: enter property/purpose",IF($F21="","Review: enter status",IF($G21="","Review: enter amount",IF($H21="","Review: enter confidence",IF(NOT(ISNUMBER($A21)),"Review: check cash date",IF(NOT(ISNUMBER($G21)),"Review: check amount",IF(NOT(ISNUMBER($H21)),"Review: check confidence",IF(OR(Assumptions!$B$4="",Assumptions!$B$7="",Assumptions!$B$8="",Assumptions!$B$9="",Assumptions!$B$10="",Assumptions!$B$11="",Assumptions!$B$12=""),"Review: check assumptions",IF(OR($G21&lt;0,$G21&gt;Assumptions!$B$10),"Review: amount outside limit",IF(OR($H21&lt;Assumptions!$B$11,$H21&gt;Assumptions!$B$12),"Review: confidence outside limits",IF(OR(AND($B21="Cash In",$F21="Paid"),AND($B21="Cash Out",$F21="Received")),"Review: check flow and status",IF($A21&lt;Assumptions!$B$4-Assumptions!$B$8,"Review: date before allowed window",IF($A21&gt;Assumptions!$B$4+7*Assumptions!$B$7+Assumptions!$B$9,"Review: date after allowed window",IF($A21&lt;Assumptions!$B$4,"Review: before forecast",IF($A21&gt;=Assumptions!$B$4+7*Assumptions!$B$7,"Review: outside horizon",""))))))))))))))))))))</f>
        <v/>
      </c>
      <c r="L21" s="19" t="n"/>
    </row>
    <row r="22" ht="22" customHeight="1">
      <c r="A22" s="35" t="n"/>
      <c r="B22" s="17" t="n"/>
      <c r="C22" s="17" t="n"/>
      <c r="D22" s="18" t="n"/>
      <c r="E22" s="19" t="n"/>
      <c r="F22" s="17" t="n"/>
      <c r="G22" s="36" t="n"/>
      <c r="H22" s="21" t="n"/>
      <c r="I22" s="32">
        <f>IF(NOT(ISNUMBER($A22)),"",IFERROR($A22-WEEKDAY($A22,2)+1,""))</f>
        <v/>
      </c>
      <c r="J22" s="33">
        <f>IF(OR($A22="",$B22="",NOT(ISNUMBER($G22)),NOT(ISNUMBER($H22))),"",IFERROR(IF($B22="Cash In",$G22*$H22,IF($B22="Cash Out",-$G22*$H22,"")),""))</f>
        <v/>
      </c>
      <c r="K22" s="22">
        <f>IF(COUNTA($A22:$H22)=0,"",IF($A22="","Review: enter cash date",IF($B22="","Review: enter flow",IF($C22="","Review: enter category",IF($D22="","Review: enter customer/vendor",IF($E22="","Review: enter property/purpose",IF($F22="","Review: enter status",IF($G22="","Review: enter amount",IF($H22="","Review: enter confidence",IF(NOT(ISNUMBER($A22)),"Review: check cash date",IF(NOT(ISNUMBER($G22)),"Review: check amount",IF(NOT(ISNUMBER($H22)),"Review: check confidence",IF(OR(Assumptions!$B$4="",Assumptions!$B$7="",Assumptions!$B$8="",Assumptions!$B$9="",Assumptions!$B$10="",Assumptions!$B$11="",Assumptions!$B$12=""),"Review: check assumptions",IF(OR($G22&lt;0,$G22&gt;Assumptions!$B$10),"Review: amount outside limit",IF(OR($H22&lt;Assumptions!$B$11,$H22&gt;Assumptions!$B$12),"Review: confidence outside limits",IF(OR(AND($B22="Cash In",$F22="Paid"),AND($B22="Cash Out",$F22="Received")),"Review: check flow and status",IF($A22&lt;Assumptions!$B$4-Assumptions!$B$8,"Review: date before allowed window",IF($A22&gt;Assumptions!$B$4+7*Assumptions!$B$7+Assumptions!$B$9,"Review: date after allowed window",IF($A22&lt;Assumptions!$B$4,"Review: before forecast",IF($A22&gt;=Assumptions!$B$4+7*Assumptions!$B$7,"Review: outside horizon",""))))))))))))))))))))</f>
        <v/>
      </c>
      <c r="L22" s="19" t="n"/>
    </row>
    <row r="23" ht="22" customHeight="1">
      <c r="A23" s="35" t="n"/>
      <c r="B23" s="17" t="n"/>
      <c r="C23" s="17" t="n"/>
      <c r="D23" s="18" t="n"/>
      <c r="E23" s="19" t="n"/>
      <c r="F23" s="17" t="n"/>
      <c r="G23" s="36" t="n"/>
      <c r="H23" s="21" t="n"/>
      <c r="I23" s="34">
        <f>IF(NOT(ISNUMBER($A23)),"",IFERROR($A23-WEEKDAY($A23,2)+1,""))</f>
        <v/>
      </c>
      <c r="J23" s="31">
        <f>IF(OR($A23="",$B23="",NOT(ISNUMBER($G23)),NOT(ISNUMBER($H23))),"",IFERROR(IF($B23="Cash In",$G23*$H23,IF($B23="Cash Out",-$G23*$H23,"")),""))</f>
        <v/>
      </c>
      <c r="K23" s="23">
        <f>IF(COUNTA($A23:$H23)=0,"",IF($A23="","Review: enter cash date",IF($B23="","Review: enter flow",IF($C23="","Review: enter category",IF($D23="","Review: enter customer/vendor",IF($E23="","Review: enter property/purpose",IF($F23="","Review: enter status",IF($G23="","Review: enter amount",IF($H23="","Review: enter confidence",IF(NOT(ISNUMBER($A23)),"Review: check cash date",IF(NOT(ISNUMBER($G23)),"Review: check amount",IF(NOT(ISNUMBER($H23)),"Review: check confidence",IF(OR(Assumptions!$B$4="",Assumptions!$B$7="",Assumptions!$B$8="",Assumptions!$B$9="",Assumptions!$B$10="",Assumptions!$B$11="",Assumptions!$B$12=""),"Review: check assumptions",IF(OR($G23&lt;0,$G23&gt;Assumptions!$B$10),"Review: amount outside limit",IF(OR($H23&lt;Assumptions!$B$11,$H23&gt;Assumptions!$B$12),"Review: confidence outside limits",IF(OR(AND($B23="Cash In",$F23="Paid"),AND($B23="Cash Out",$F23="Received")),"Review: check flow and status",IF($A23&lt;Assumptions!$B$4-Assumptions!$B$8,"Review: date before allowed window",IF($A23&gt;Assumptions!$B$4+7*Assumptions!$B$7+Assumptions!$B$9,"Review: date after allowed window",IF($A23&lt;Assumptions!$B$4,"Review: before forecast",IF($A23&gt;=Assumptions!$B$4+7*Assumptions!$B$7,"Review: outside horizon",""))))))))))))))))))))</f>
        <v/>
      </c>
      <c r="L23" s="19" t="n"/>
    </row>
    <row r="24" ht="22" customHeight="1">
      <c r="A24" s="35" t="n"/>
      <c r="B24" s="17" t="n"/>
      <c r="C24" s="17" t="n"/>
      <c r="D24" s="18" t="n"/>
      <c r="E24" s="19" t="n"/>
      <c r="F24" s="17" t="n"/>
      <c r="G24" s="36" t="n"/>
      <c r="H24" s="21" t="n"/>
      <c r="I24" s="32">
        <f>IF(NOT(ISNUMBER($A24)),"",IFERROR($A24-WEEKDAY($A24,2)+1,""))</f>
        <v/>
      </c>
      <c r="J24" s="33">
        <f>IF(OR($A24="",$B24="",NOT(ISNUMBER($G24)),NOT(ISNUMBER($H24))),"",IFERROR(IF($B24="Cash In",$G24*$H24,IF($B24="Cash Out",-$G24*$H24,"")),""))</f>
        <v/>
      </c>
      <c r="K24" s="22">
        <f>IF(COUNTA($A24:$H24)=0,"",IF($A24="","Review: enter cash date",IF($B24="","Review: enter flow",IF($C24="","Review: enter category",IF($D24="","Review: enter customer/vendor",IF($E24="","Review: enter property/purpose",IF($F24="","Review: enter status",IF($G24="","Review: enter amount",IF($H24="","Review: enter confidence",IF(NOT(ISNUMBER($A24)),"Review: check cash date",IF(NOT(ISNUMBER($G24)),"Review: check amount",IF(NOT(ISNUMBER($H24)),"Review: check confidence",IF(OR(Assumptions!$B$4="",Assumptions!$B$7="",Assumptions!$B$8="",Assumptions!$B$9="",Assumptions!$B$10="",Assumptions!$B$11="",Assumptions!$B$12=""),"Review: check assumptions",IF(OR($G24&lt;0,$G24&gt;Assumptions!$B$10),"Review: amount outside limit",IF(OR($H24&lt;Assumptions!$B$11,$H24&gt;Assumptions!$B$12),"Review: confidence outside limits",IF(OR(AND($B24="Cash In",$F24="Paid"),AND($B24="Cash Out",$F24="Received")),"Review: check flow and status",IF($A24&lt;Assumptions!$B$4-Assumptions!$B$8,"Review: date before allowed window",IF($A24&gt;Assumptions!$B$4+7*Assumptions!$B$7+Assumptions!$B$9,"Review: date after allowed window",IF($A24&lt;Assumptions!$B$4,"Review: before forecast",IF($A24&gt;=Assumptions!$B$4+7*Assumptions!$B$7,"Review: outside horizon",""))))))))))))))))))))</f>
        <v/>
      </c>
      <c r="L24" s="19" t="n"/>
    </row>
    <row r="25" ht="22" customHeight="1">
      <c r="A25" s="35" t="n"/>
      <c r="B25" s="17" t="n"/>
      <c r="C25" s="17" t="n"/>
      <c r="D25" s="18" t="n"/>
      <c r="E25" s="19" t="n"/>
      <c r="F25" s="17" t="n"/>
      <c r="G25" s="36" t="n"/>
      <c r="H25" s="21" t="n"/>
      <c r="I25" s="34">
        <f>IF(NOT(ISNUMBER($A25)),"",IFERROR($A25-WEEKDAY($A25,2)+1,""))</f>
        <v/>
      </c>
      <c r="J25" s="31">
        <f>IF(OR($A25="",$B25="",NOT(ISNUMBER($G25)),NOT(ISNUMBER($H25))),"",IFERROR(IF($B25="Cash In",$G25*$H25,IF($B25="Cash Out",-$G25*$H25,"")),""))</f>
        <v/>
      </c>
      <c r="K25" s="23">
        <f>IF(COUNTA($A25:$H25)=0,"",IF($A25="","Review: enter cash date",IF($B25="","Review: enter flow",IF($C25="","Review: enter category",IF($D25="","Review: enter customer/vendor",IF($E25="","Review: enter property/purpose",IF($F25="","Review: enter status",IF($G25="","Review: enter amount",IF($H25="","Review: enter confidence",IF(NOT(ISNUMBER($A25)),"Review: check cash date",IF(NOT(ISNUMBER($G25)),"Review: check amount",IF(NOT(ISNUMBER($H25)),"Review: check confidence",IF(OR(Assumptions!$B$4="",Assumptions!$B$7="",Assumptions!$B$8="",Assumptions!$B$9="",Assumptions!$B$10="",Assumptions!$B$11="",Assumptions!$B$12=""),"Review: check assumptions",IF(OR($G25&lt;0,$G25&gt;Assumptions!$B$10),"Review: amount outside limit",IF(OR($H25&lt;Assumptions!$B$11,$H25&gt;Assumptions!$B$12),"Review: confidence outside limits",IF(OR(AND($B25="Cash In",$F25="Paid"),AND($B25="Cash Out",$F25="Received")),"Review: check flow and status",IF($A25&lt;Assumptions!$B$4-Assumptions!$B$8,"Review: date before allowed window",IF($A25&gt;Assumptions!$B$4+7*Assumptions!$B$7+Assumptions!$B$9,"Review: date after allowed window",IF($A25&lt;Assumptions!$B$4,"Review: before forecast",IF($A25&gt;=Assumptions!$B$4+7*Assumptions!$B$7,"Review: outside horizon",""))))))))))))))))))))</f>
        <v/>
      </c>
      <c r="L25" s="19" t="n"/>
    </row>
    <row r="26" ht="22" customHeight="1">
      <c r="A26" s="35" t="n"/>
      <c r="B26" s="17" t="n"/>
      <c r="C26" s="17" t="n"/>
      <c r="D26" s="18" t="n"/>
      <c r="E26" s="19" t="n"/>
      <c r="F26" s="17" t="n"/>
      <c r="G26" s="36" t="n"/>
      <c r="H26" s="21" t="n"/>
      <c r="I26" s="32">
        <f>IF(NOT(ISNUMBER($A26)),"",IFERROR($A26-WEEKDAY($A26,2)+1,""))</f>
        <v/>
      </c>
      <c r="J26" s="33">
        <f>IF(OR($A26="",$B26="",NOT(ISNUMBER($G26)),NOT(ISNUMBER($H26))),"",IFERROR(IF($B26="Cash In",$G26*$H26,IF($B26="Cash Out",-$G26*$H26,"")),""))</f>
        <v/>
      </c>
      <c r="K26" s="22">
        <f>IF(COUNTA($A26:$H26)=0,"",IF($A26="","Review: enter cash date",IF($B26="","Review: enter flow",IF($C26="","Review: enter category",IF($D26="","Review: enter customer/vendor",IF($E26="","Review: enter property/purpose",IF($F26="","Review: enter status",IF($G26="","Review: enter amount",IF($H26="","Review: enter confidence",IF(NOT(ISNUMBER($A26)),"Review: check cash date",IF(NOT(ISNUMBER($G26)),"Review: check amount",IF(NOT(ISNUMBER($H26)),"Review: check confidence",IF(OR(Assumptions!$B$4="",Assumptions!$B$7="",Assumptions!$B$8="",Assumptions!$B$9="",Assumptions!$B$10="",Assumptions!$B$11="",Assumptions!$B$12=""),"Review: check assumptions",IF(OR($G26&lt;0,$G26&gt;Assumptions!$B$10),"Review: amount outside limit",IF(OR($H26&lt;Assumptions!$B$11,$H26&gt;Assumptions!$B$12),"Review: confidence outside limits",IF(OR(AND($B26="Cash In",$F26="Paid"),AND($B26="Cash Out",$F26="Received")),"Review: check flow and status",IF($A26&lt;Assumptions!$B$4-Assumptions!$B$8,"Review: date before allowed window",IF($A26&gt;Assumptions!$B$4+7*Assumptions!$B$7+Assumptions!$B$9,"Review: date after allowed window",IF($A26&lt;Assumptions!$B$4,"Review: before forecast",IF($A26&gt;=Assumptions!$B$4+7*Assumptions!$B$7,"Review: outside horizon",""))))))))))))))))))))</f>
        <v/>
      </c>
      <c r="L26" s="19" t="n"/>
    </row>
    <row r="27" ht="22" customHeight="1">
      <c r="A27" s="35" t="n"/>
      <c r="B27" s="17" t="n"/>
      <c r="C27" s="17" t="n"/>
      <c r="D27" s="18" t="n"/>
      <c r="E27" s="19" t="n"/>
      <c r="F27" s="17" t="n"/>
      <c r="G27" s="36" t="n"/>
      <c r="H27" s="21" t="n"/>
      <c r="I27" s="34">
        <f>IF(NOT(ISNUMBER($A27)),"",IFERROR($A27-WEEKDAY($A27,2)+1,""))</f>
        <v/>
      </c>
      <c r="J27" s="31">
        <f>IF(OR($A27="",$B27="",NOT(ISNUMBER($G27)),NOT(ISNUMBER($H27))),"",IFERROR(IF($B27="Cash In",$G27*$H27,IF($B27="Cash Out",-$G27*$H27,"")),""))</f>
        <v/>
      </c>
      <c r="K27" s="23">
        <f>IF(COUNTA($A27:$H27)=0,"",IF($A27="","Review: enter cash date",IF($B27="","Review: enter flow",IF($C27="","Review: enter category",IF($D27="","Review: enter customer/vendor",IF($E27="","Review: enter property/purpose",IF($F27="","Review: enter status",IF($G27="","Review: enter amount",IF($H27="","Review: enter confidence",IF(NOT(ISNUMBER($A27)),"Review: check cash date",IF(NOT(ISNUMBER($G27)),"Review: check amount",IF(NOT(ISNUMBER($H27)),"Review: check confidence",IF(OR(Assumptions!$B$4="",Assumptions!$B$7="",Assumptions!$B$8="",Assumptions!$B$9="",Assumptions!$B$10="",Assumptions!$B$11="",Assumptions!$B$12=""),"Review: check assumptions",IF(OR($G27&lt;0,$G27&gt;Assumptions!$B$10),"Review: amount outside limit",IF(OR($H27&lt;Assumptions!$B$11,$H27&gt;Assumptions!$B$12),"Review: confidence outside limits",IF(OR(AND($B27="Cash In",$F27="Paid"),AND($B27="Cash Out",$F27="Received")),"Review: check flow and status",IF($A27&lt;Assumptions!$B$4-Assumptions!$B$8,"Review: date before allowed window",IF($A27&gt;Assumptions!$B$4+7*Assumptions!$B$7+Assumptions!$B$9,"Review: date after allowed window",IF($A27&lt;Assumptions!$B$4,"Review: before forecast",IF($A27&gt;=Assumptions!$B$4+7*Assumptions!$B$7,"Review: outside horizon",""))))))))))))))))))))</f>
        <v/>
      </c>
      <c r="L27" s="19" t="n"/>
    </row>
    <row r="28" ht="22" customHeight="1">
      <c r="A28" s="35" t="n"/>
      <c r="B28" s="17" t="n"/>
      <c r="C28" s="17" t="n"/>
      <c r="D28" s="18" t="n"/>
      <c r="E28" s="19" t="n"/>
      <c r="F28" s="17" t="n"/>
      <c r="G28" s="36" t="n"/>
      <c r="H28" s="21" t="n"/>
      <c r="I28" s="32">
        <f>IF(NOT(ISNUMBER($A28)),"",IFERROR($A28-WEEKDAY($A28,2)+1,""))</f>
        <v/>
      </c>
      <c r="J28" s="33">
        <f>IF(OR($A28="",$B28="",NOT(ISNUMBER($G28)),NOT(ISNUMBER($H28))),"",IFERROR(IF($B28="Cash In",$G28*$H28,IF($B28="Cash Out",-$G28*$H28,"")),""))</f>
        <v/>
      </c>
      <c r="K28" s="22">
        <f>IF(COUNTA($A28:$H28)=0,"",IF($A28="","Review: enter cash date",IF($B28="","Review: enter flow",IF($C28="","Review: enter category",IF($D28="","Review: enter customer/vendor",IF($E28="","Review: enter property/purpose",IF($F28="","Review: enter status",IF($G28="","Review: enter amount",IF($H28="","Review: enter confidence",IF(NOT(ISNUMBER($A28)),"Review: check cash date",IF(NOT(ISNUMBER($G28)),"Review: check amount",IF(NOT(ISNUMBER($H28)),"Review: check confidence",IF(OR(Assumptions!$B$4="",Assumptions!$B$7="",Assumptions!$B$8="",Assumptions!$B$9="",Assumptions!$B$10="",Assumptions!$B$11="",Assumptions!$B$12=""),"Review: check assumptions",IF(OR($G28&lt;0,$G28&gt;Assumptions!$B$10),"Review: amount outside limit",IF(OR($H28&lt;Assumptions!$B$11,$H28&gt;Assumptions!$B$12),"Review: confidence outside limits",IF(OR(AND($B28="Cash In",$F28="Paid"),AND($B28="Cash Out",$F28="Received")),"Review: check flow and status",IF($A28&lt;Assumptions!$B$4-Assumptions!$B$8,"Review: date before allowed window",IF($A28&gt;Assumptions!$B$4+7*Assumptions!$B$7+Assumptions!$B$9,"Review: date after allowed window",IF($A28&lt;Assumptions!$B$4,"Review: before forecast",IF($A28&gt;=Assumptions!$B$4+7*Assumptions!$B$7,"Review: outside horizon",""))))))))))))))))))))</f>
        <v/>
      </c>
      <c r="L28" s="19" t="n"/>
    </row>
    <row r="29" ht="22" customHeight="1">
      <c r="A29" s="35" t="n"/>
      <c r="B29" s="17" t="n"/>
      <c r="C29" s="17" t="n"/>
      <c r="D29" s="18" t="n"/>
      <c r="E29" s="19" t="n"/>
      <c r="F29" s="17" t="n"/>
      <c r="G29" s="36" t="n"/>
      <c r="H29" s="21" t="n"/>
      <c r="I29" s="34">
        <f>IF(NOT(ISNUMBER($A29)),"",IFERROR($A29-WEEKDAY($A29,2)+1,""))</f>
        <v/>
      </c>
      <c r="J29" s="31">
        <f>IF(OR($A29="",$B29="",NOT(ISNUMBER($G29)),NOT(ISNUMBER($H29))),"",IFERROR(IF($B29="Cash In",$G29*$H29,IF($B29="Cash Out",-$G29*$H29,"")),""))</f>
        <v/>
      </c>
      <c r="K29" s="23">
        <f>IF(COUNTA($A29:$H29)=0,"",IF($A29="","Review: enter cash date",IF($B29="","Review: enter flow",IF($C29="","Review: enter category",IF($D29="","Review: enter customer/vendor",IF($E29="","Review: enter property/purpose",IF($F29="","Review: enter status",IF($G29="","Review: enter amount",IF($H29="","Review: enter confidence",IF(NOT(ISNUMBER($A29)),"Review: check cash date",IF(NOT(ISNUMBER($G29)),"Review: check amount",IF(NOT(ISNUMBER($H29)),"Review: check confidence",IF(OR(Assumptions!$B$4="",Assumptions!$B$7="",Assumptions!$B$8="",Assumptions!$B$9="",Assumptions!$B$10="",Assumptions!$B$11="",Assumptions!$B$12=""),"Review: check assumptions",IF(OR($G29&lt;0,$G29&gt;Assumptions!$B$10),"Review: amount outside limit",IF(OR($H29&lt;Assumptions!$B$11,$H29&gt;Assumptions!$B$12),"Review: confidence outside limits",IF(OR(AND($B29="Cash In",$F29="Paid"),AND($B29="Cash Out",$F29="Received")),"Review: check flow and status",IF($A29&lt;Assumptions!$B$4-Assumptions!$B$8,"Review: date before allowed window",IF($A29&gt;Assumptions!$B$4+7*Assumptions!$B$7+Assumptions!$B$9,"Review: date after allowed window",IF($A29&lt;Assumptions!$B$4,"Review: before forecast",IF($A29&gt;=Assumptions!$B$4+7*Assumptions!$B$7,"Review: outside horizon",""))))))))))))))))))))</f>
        <v/>
      </c>
      <c r="L29" s="19" t="n"/>
    </row>
    <row r="30" ht="22" customHeight="1">
      <c r="A30" s="35" t="n"/>
      <c r="B30" s="17" t="n"/>
      <c r="C30" s="17" t="n"/>
      <c r="D30" s="18" t="n"/>
      <c r="E30" s="19" t="n"/>
      <c r="F30" s="17" t="n"/>
      <c r="G30" s="36" t="n"/>
      <c r="H30" s="21" t="n"/>
      <c r="I30" s="32">
        <f>IF(NOT(ISNUMBER($A30)),"",IFERROR($A30-WEEKDAY($A30,2)+1,""))</f>
        <v/>
      </c>
      <c r="J30" s="33">
        <f>IF(OR($A30="",$B30="",NOT(ISNUMBER($G30)),NOT(ISNUMBER($H30))),"",IFERROR(IF($B30="Cash In",$G30*$H30,IF($B30="Cash Out",-$G30*$H30,"")),""))</f>
        <v/>
      </c>
      <c r="K30" s="22">
        <f>IF(COUNTA($A30:$H30)=0,"",IF($A30="","Review: enter cash date",IF($B30="","Review: enter flow",IF($C30="","Review: enter category",IF($D30="","Review: enter customer/vendor",IF($E30="","Review: enter property/purpose",IF($F30="","Review: enter status",IF($G30="","Review: enter amount",IF($H30="","Review: enter confidence",IF(NOT(ISNUMBER($A30)),"Review: check cash date",IF(NOT(ISNUMBER($G30)),"Review: check amount",IF(NOT(ISNUMBER($H30)),"Review: check confidence",IF(OR(Assumptions!$B$4="",Assumptions!$B$7="",Assumptions!$B$8="",Assumptions!$B$9="",Assumptions!$B$10="",Assumptions!$B$11="",Assumptions!$B$12=""),"Review: check assumptions",IF(OR($G30&lt;0,$G30&gt;Assumptions!$B$10),"Review: amount outside limit",IF(OR($H30&lt;Assumptions!$B$11,$H30&gt;Assumptions!$B$12),"Review: confidence outside limits",IF(OR(AND($B30="Cash In",$F30="Paid"),AND($B30="Cash Out",$F30="Received")),"Review: check flow and status",IF($A30&lt;Assumptions!$B$4-Assumptions!$B$8,"Review: date before allowed window",IF($A30&gt;Assumptions!$B$4+7*Assumptions!$B$7+Assumptions!$B$9,"Review: date after allowed window",IF($A30&lt;Assumptions!$B$4,"Review: before forecast",IF($A30&gt;=Assumptions!$B$4+7*Assumptions!$B$7,"Review: outside horizon",""))))))))))))))))))))</f>
        <v/>
      </c>
      <c r="L30" s="19" t="n"/>
    </row>
    <row r="31" ht="22" customHeight="1">
      <c r="A31" s="35" t="n"/>
      <c r="B31" s="17" t="n"/>
      <c r="C31" s="17" t="n"/>
      <c r="D31" s="18" t="n"/>
      <c r="E31" s="19" t="n"/>
      <c r="F31" s="17" t="n"/>
      <c r="G31" s="36" t="n"/>
      <c r="H31" s="21" t="n"/>
      <c r="I31" s="34">
        <f>IF(NOT(ISNUMBER($A31)),"",IFERROR($A31-WEEKDAY($A31,2)+1,""))</f>
        <v/>
      </c>
      <c r="J31" s="31">
        <f>IF(OR($A31="",$B31="",NOT(ISNUMBER($G31)),NOT(ISNUMBER($H31))),"",IFERROR(IF($B31="Cash In",$G31*$H31,IF($B31="Cash Out",-$G31*$H31,"")),""))</f>
        <v/>
      </c>
      <c r="K31" s="23">
        <f>IF(COUNTA($A31:$H31)=0,"",IF($A31="","Review: enter cash date",IF($B31="","Review: enter flow",IF($C31="","Review: enter category",IF($D31="","Review: enter customer/vendor",IF($E31="","Review: enter property/purpose",IF($F31="","Review: enter status",IF($G31="","Review: enter amount",IF($H31="","Review: enter confidence",IF(NOT(ISNUMBER($A31)),"Review: check cash date",IF(NOT(ISNUMBER($G31)),"Review: check amount",IF(NOT(ISNUMBER($H31)),"Review: check confidence",IF(OR(Assumptions!$B$4="",Assumptions!$B$7="",Assumptions!$B$8="",Assumptions!$B$9="",Assumptions!$B$10="",Assumptions!$B$11="",Assumptions!$B$12=""),"Review: check assumptions",IF(OR($G31&lt;0,$G31&gt;Assumptions!$B$10),"Review: amount outside limit",IF(OR($H31&lt;Assumptions!$B$11,$H31&gt;Assumptions!$B$12),"Review: confidence outside limits",IF(OR(AND($B31="Cash In",$F31="Paid"),AND($B31="Cash Out",$F31="Received")),"Review: check flow and status",IF($A31&lt;Assumptions!$B$4-Assumptions!$B$8,"Review: date before allowed window",IF($A31&gt;Assumptions!$B$4+7*Assumptions!$B$7+Assumptions!$B$9,"Review: date after allowed window",IF($A31&lt;Assumptions!$B$4,"Review: before forecast",IF($A31&gt;=Assumptions!$B$4+7*Assumptions!$B$7,"Review: outside horizon",""))))))))))))))))))))</f>
        <v/>
      </c>
      <c r="L31" s="19" t="n"/>
    </row>
    <row r="32" ht="22" customHeight="1">
      <c r="A32" s="35" t="n"/>
      <c r="B32" s="17" t="n"/>
      <c r="C32" s="17" t="n"/>
      <c r="D32" s="18" t="n"/>
      <c r="E32" s="19" t="n"/>
      <c r="F32" s="17" t="n"/>
      <c r="G32" s="36" t="n"/>
      <c r="H32" s="21" t="n"/>
      <c r="I32" s="32">
        <f>IF(NOT(ISNUMBER($A32)),"",IFERROR($A32-WEEKDAY($A32,2)+1,""))</f>
        <v/>
      </c>
      <c r="J32" s="33">
        <f>IF(OR($A32="",$B32="",NOT(ISNUMBER($G32)),NOT(ISNUMBER($H32))),"",IFERROR(IF($B32="Cash In",$G32*$H32,IF($B32="Cash Out",-$G32*$H32,"")),""))</f>
        <v/>
      </c>
      <c r="K32" s="22">
        <f>IF(COUNTA($A32:$H32)=0,"",IF($A32="","Review: enter cash date",IF($B32="","Review: enter flow",IF($C32="","Review: enter category",IF($D32="","Review: enter customer/vendor",IF($E32="","Review: enter property/purpose",IF($F32="","Review: enter status",IF($G32="","Review: enter amount",IF($H32="","Review: enter confidence",IF(NOT(ISNUMBER($A32)),"Review: check cash date",IF(NOT(ISNUMBER($G32)),"Review: check amount",IF(NOT(ISNUMBER($H32)),"Review: check confidence",IF(OR(Assumptions!$B$4="",Assumptions!$B$7="",Assumptions!$B$8="",Assumptions!$B$9="",Assumptions!$B$10="",Assumptions!$B$11="",Assumptions!$B$12=""),"Review: check assumptions",IF(OR($G32&lt;0,$G32&gt;Assumptions!$B$10),"Review: amount outside limit",IF(OR($H32&lt;Assumptions!$B$11,$H32&gt;Assumptions!$B$12),"Review: confidence outside limits",IF(OR(AND($B32="Cash In",$F32="Paid"),AND($B32="Cash Out",$F32="Received")),"Review: check flow and status",IF($A32&lt;Assumptions!$B$4-Assumptions!$B$8,"Review: date before allowed window",IF($A32&gt;Assumptions!$B$4+7*Assumptions!$B$7+Assumptions!$B$9,"Review: date after allowed window",IF($A32&lt;Assumptions!$B$4,"Review: before forecast",IF($A32&gt;=Assumptions!$B$4+7*Assumptions!$B$7,"Review: outside horizon",""))))))))))))))))))))</f>
        <v/>
      </c>
      <c r="L32" s="19" t="n"/>
    </row>
    <row r="33" ht="22" customHeight="1">
      <c r="A33" s="35" t="n"/>
      <c r="B33" s="17" t="n"/>
      <c r="C33" s="17" t="n"/>
      <c r="D33" s="18" t="n"/>
      <c r="E33" s="19" t="n"/>
      <c r="F33" s="17" t="n"/>
      <c r="G33" s="36" t="n"/>
      <c r="H33" s="21" t="n"/>
      <c r="I33" s="34">
        <f>IF(NOT(ISNUMBER($A33)),"",IFERROR($A33-WEEKDAY($A33,2)+1,""))</f>
        <v/>
      </c>
      <c r="J33" s="31">
        <f>IF(OR($A33="",$B33="",NOT(ISNUMBER($G33)),NOT(ISNUMBER($H33))),"",IFERROR(IF($B33="Cash In",$G33*$H33,IF($B33="Cash Out",-$G33*$H33,"")),""))</f>
        <v/>
      </c>
      <c r="K33" s="23">
        <f>IF(COUNTA($A33:$H33)=0,"",IF($A33="","Review: enter cash date",IF($B33="","Review: enter flow",IF($C33="","Review: enter category",IF($D33="","Review: enter customer/vendor",IF($E33="","Review: enter property/purpose",IF($F33="","Review: enter status",IF($G33="","Review: enter amount",IF($H33="","Review: enter confidence",IF(NOT(ISNUMBER($A33)),"Review: check cash date",IF(NOT(ISNUMBER($G33)),"Review: check amount",IF(NOT(ISNUMBER($H33)),"Review: check confidence",IF(OR(Assumptions!$B$4="",Assumptions!$B$7="",Assumptions!$B$8="",Assumptions!$B$9="",Assumptions!$B$10="",Assumptions!$B$11="",Assumptions!$B$12=""),"Review: check assumptions",IF(OR($G33&lt;0,$G33&gt;Assumptions!$B$10),"Review: amount outside limit",IF(OR($H33&lt;Assumptions!$B$11,$H33&gt;Assumptions!$B$12),"Review: confidence outside limits",IF(OR(AND($B33="Cash In",$F33="Paid"),AND($B33="Cash Out",$F33="Received")),"Review: check flow and status",IF($A33&lt;Assumptions!$B$4-Assumptions!$B$8,"Review: date before allowed window",IF($A33&gt;Assumptions!$B$4+7*Assumptions!$B$7+Assumptions!$B$9,"Review: date after allowed window",IF($A33&lt;Assumptions!$B$4,"Review: before forecast",IF($A33&gt;=Assumptions!$B$4+7*Assumptions!$B$7,"Review: outside horizon",""))))))))))))))))))))</f>
        <v/>
      </c>
      <c r="L33" s="19" t="n"/>
    </row>
    <row r="34" ht="22" customHeight="1">
      <c r="A34" s="35" t="n"/>
      <c r="B34" s="17" t="n"/>
      <c r="C34" s="17" t="n"/>
      <c r="D34" s="18" t="n"/>
      <c r="E34" s="19" t="n"/>
      <c r="F34" s="17" t="n"/>
      <c r="G34" s="36" t="n"/>
      <c r="H34" s="21" t="n"/>
      <c r="I34" s="32">
        <f>IF(NOT(ISNUMBER($A34)),"",IFERROR($A34-WEEKDAY($A34,2)+1,""))</f>
        <v/>
      </c>
      <c r="J34" s="33">
        <f>IF(OR($A34="",$B34="",NOT(ISNUMBER($G34)),NOT(ISNUMBER($H34))),"",IFERROR(IF($B34="Cash In",$G34*$H34,IF($B34="Cash Out",-$G34*$H34,"")),""))</f>
        <v/>
      </c>
      <c r="K34" s="22">
        <f>IF(COUNTA($A34:$H34)=0,"",IF($A34="","Review: enter cash date",IF($B34="","Review: enter flow",IF($C34="","Review: enter category",IF($D34="","Review: enter customer/vendor",IF($E34="","Review: enter property/purpose",IF($F34="","Review: enter status",IF($G34="","Review: enter amount",IF($H34="","Review: enter confidence",IF(NOT(ISNUMBER($A34)),"Review: check cash date",IF(NOT(ISNUMBER($G34)),"Review: check amount",IF(NOT(ISNUMBER($H34)),"Review: check confidence",IF(OR(Assumptions!$B$4="",Assumptions!$B$7="",Assumptions!$B$8="",Assumptions!$B$9="",Assumptions!$B$10="",Assumptions!$B$11="",Assumptions!$B$12=""),"Review: check assumptions",IF(OR($G34&lt;0,$G34&gt;Assumptions!$B$10),"Review: amount outside limit",IF(OR($H34&lt;Assumptions!$B$11,$H34&gt;Assumptions!$B$12),"Review: confidence outside limits",IF(OR(AND($B34="Cash In",$F34="Paid"),AND($B34="Cash Out",$F34="Received")),"Review: check flow and status",IF($A34&lt;Assumptions!$B$4-Assumptions!$B$8,"Review: date before allowed window",IF($A34&gt;Assumptions!$B$4+7*Assumptions!$B$7+Assumptions!$B$9,"Review: date after allowed window",IF($A34&lt;Assumptions!$B$4,"Review: before forecast",IF($A34&gt;=Assumptions!$B$4+7*Assumptions!$B$7,"Review: outside horizon",""))))))))))))))))))))</f>
        <v/>
      </c>
      <c r="L34" s="19" t="n"/>
    </row>
    <row r="35" ht="22" customHeight="1">
      <c r="A35" s="35" t="n"/>
      <c r="B35" s="17" t="n"/>
      <c r="C35" s="17" t="n"/>
      <c r="D35" s="18" t="n"/>
      <c r="E35" s="19" t="n"/>
      <c r="F35" s="17" t="n"/>
      <c r="G35" s="36" t="n"/>
      <c r="H35" s="21" t="n"/>
      <c r="I35" s="34">
        <f>IF(NOT(ISNUMBER($A35)),"",IFERROR($A35-WEEKDAY($A35,2)+1,""))</f>
        <v/>
      </c>
      <c r="J35" s="31">
        <f>IF(OR($A35="",$B35="",NOT(ISNUMBER($G35)),NOT(ISNUMBER($H35))),"",IFERROR(IF($B35="Cash In",$G35*$H35,IF($B35="Cash Out",-$G35*$H35,"")),""))</f>
        <v/>
      </c>
      <c r="K35" s="23">
        <f>IF(COUNTA($A35:$H35)=0,"",IF($A35="","Review: enter cash date",IF($B35="","Review: enter flow",IF($C35="","Review: enter category",IF($D35="","Review: enter customer/vendor",IF($E35="","Review: enter property/purpose",IF($F35="","Review: enter status",IF($G35="","Review: enter amount",IF($H35="","Review: enter confidence",IF(NOT(ISNUMBER($A35)),"Review: check cash date",IF(NOT(ISNUMBER($G35)),"Review: check amount",IF(NOT(ISNUMBER($H35)),"Review: check confidence",IF(OR(Assumptions!$B$4="",Assumptions!$B$7="",Assumptions!$B$8="",Assumptions!$B$9="",Assumptions!$B$10="",Assumptions!$B$11="",Assumptions!$B$12=""),"Review: check assumptions",IF(OR($G35&lt;0,$G35&gt;Assumptions!$B$10),"Review: amount outside limit",IF(OR($H35&lt;Assumptions!$B$11,$H35&gt;Assumptions!$B$12),"Review: confidence outside limits",IF(OR(AND($B35="Cash In",$F35="Paid"),AND($B35="Cash Out",$F35="Received")),"Review: check flow and status",IF($A35&lt;Assumptions!$B$4-Assumptions!$B$8,"Review: date before allowed window",IF($A35&gt;Assumptions!$B$4+7*Assumptions!$B$7+Assumptions!$B$9,"Review: date after allowed window",IF($A35&lt;Assumptions!$B$4,"Review: before forecast",IF($A35&gt;=Assumptions!$B$4+7*Assumptions!$B$7,"Review: outside horizon",""))))))))))))))))))))</f>
        <v/>
      </c>
      <c r="L35" s="19" t="n"/>
    </row>
    <row r="36" ht="22" customHeight="1">
      <c r="A36" s="35" t="n"/>
      <c r="B36" s="17" t="n"/>
      <c r="C36" s="17" t="n"/>
      <c r="D36" s="18" t="n"/>
      <c r="E36" s="19" t="n"/>
      <c r="F36" s="17" t="n"/>
      <c r="G36" s="36" t="n"/>
      <c r="H36" s="21" t="n"/>
      <c r="I36" s="32">
        <f>IF(NOT(ISNUMBER($A36)),"",IFERROR($A36-WEEKDAY($A36,2)+1,""))</f>
        <v/>
      </c>
      <c r="J36" s="33">
        <f>IF(OR($A36="",$B36="",NOT(ISNUMBER($G36)),NOT(ISNUMBER($H36))),"",IFERROR(IF($B36="Cash In",$G36*$H36,IF($B36="Cash Out",-$G36*$H36,"")),""))</f>
        <v/>
      </c>
      <c r="K36" s="22">
        <f>IF(COUNTA($A36:$H36)=0,"",IF($A36="","Review: enter cash date",IF($B36="","Review: enter flow",IF($C36="","Review: enter category",IF($D36="","Review: enter customer/vendor",IF($E36="","Review: enter property/purpose",IF($F36="","Review: enter status",IF($G36="","Review: enter amount",IF($H36="","Review: enter confidence",IF(NOT(ISNUMBER($A36)),"Review: check cash date",IF(NOT(ISNUMBER($G36)),"Review: check amount",IF(NOT(ISNUMBER($H36)),"Review: check confidence",IF(OR(Assumptions!$B$4="",Assumptions!$B$7="",Assumptions!$B$8="",Assumptions!$B$9="",Assumptions!$B$10="",Assumptions!$B$11="",Assumptions!$B$12=""),"Review: check assumptions",IF(OR($G36&lt;0,$G36&gt;Assumptions!$B$10),"Review: amount outside limit",IF(OR($H36&lt;Assumptions!$B$11,$H36&gt;Assumptions!$B$12),"Review: confidence outside limits",IF(OR(AND($B36="Cash In",$F36="Paid"),AND($B36="Cash Out",$F36="Received")),"Review: check flow and status",IF($A36&lt;Assumptions!$B$4-Assumptions!$B$8,"Review: date before allowed window",IF($A36&gt;Assumptions!$B$4+7*Assumptions!$B$7+Assumptions!$B$9,"Review: date after allowed window",IF($A36&lt;Assumptions!$B$4,"Review: before forecast",IF($A36&gt;=Assumptions!$B$4+7*Assumptions!$B$7,"Review: outside horizon",""))))))))))))))))))))</f>
        <v/>
      </c>
      <c r="L36" s="19" t="n"/>
    </row>
    <row r="37" ht="22" customHeight="1">
      <c r="A37" s="35" t="n"/>
      <c r="B37" s="17" t="n"/>
      <c r="C37" s="17" t="n"/>
      <c r="D37" s="18" t="n"/>
      <c r="E37" s="19" t="n"/>
      <c r="F37" s="17" t="n"/>
      <c r="G37" s="36" t="n"/>
      <c r="H37" s="21" t="n"/>
      <c r="I37" s="34">
        <f>IF(NOT(ISNUMBER($A37)),"",IFERROR($A37-WEEKDAY($A37,2)+1,""))</f>
        <v/>
      </c>
      <c r="J37" s="31">
        <f>IF(OR($A37="",$B37="",NOT(ISNUMBER($G37)),NOT(ISNUMBER($H37))),"",IFERROR(IF($B37="Cash In",$G37*$H37,IF($B37="Cash Out",-$G37*$H37,"")),""))</f>
        <v/>
      </c>
      <c r="K37" s="23">
        <f>IF(COUNTA($A37:$H37)=0,"",IF($A37="","Review: enter cash date",IF($B37="","Review: enter flow",IF($C37="","Review: enter category",IF($D37="","Review: enter customer/vendor",IF($E37="","Review: enter property/purpose",IF($F37="","Review: enter status",IF($G37="","Review: enter amount",IF($H37="","Review: enter confidence",IF(NOT(ISNUMBER($A37)),"Review: check cash date",IF(NOT(ISNUMBER($G37)),"Review: check amount",IF(NOT(ISNUMBER($H37)),"Review: check confidence",IF(OR(Assumptions!$B$4="",Assumptions!$B$7="",Assumptions!$B$8="",Assumptions!$B$9="",Assumptions!$B$10="",Assumptions!$B$11="",Assumptions!$B$12=""),"Review: check assumptions",IF(OR($G37&lt;0,$G37&gt;Assumptions!$B$10),"Review: amount outside limit",IF(OR($H37&lt;Assumptions!$B$11,$H37&gt;Assumptions!$B$12),"Review: confidence outside limits",IF(OR(AND($B37="Cash In",$F37="Paid"),AND($B37="Cash Out",$F37="Received")),"Review: check flow and status",IF($A37&lt;Assumptions!$B$4-Assumptions!$B$8,"Review: date before allowed window",IF($A37&gt;Assumptions!$B$4+7*Assumptions!$B$7+Assumptions!$B$9,"Review: date after allowed window",IF($A37&lt;Assumptions!$B$4,"Review: before forecast",IF($A37&gt;=Assumptions!$B$4+7*Assumptions!$B$7,"Review: outside horizon",""))))))))))))))))))))</f>
        <v/>
      </c>
      <c r="L37" s="19" t="n"/>
    </row>
    <row r="38" ht="22" customHeight="1">
      <c r="A38" s="35" t="n"/>
      <c r="B38" s="17" t="n"/>
      <c r="C38" s="17" t="n"/>
      <c r="D38" s="18" t="n"/>
      <c r="E38" s="19" t="n"/>
      <c r="F38" s="17" t="n"/>
      <c r="G38" s="36" t="n"/>
      <c r="H38" s="21" t="n"/>
      <c r="I38" s="32">
        <f>IF(NOT(ISNUMBER($A38)),"",IFERROR($A38-WEEKDAY($A38,2)+1,""))</f>
        <v/>
      </c>
      <c r="J38" s="33">
        <f>IF(OR($A38="",$B38="",NOT(ISNUMBER($G38)),NOT(ISNUMBER($H38))),"",IFERROR(IF($B38="Cash In",$G38*$H38,IF($B38="Cash Out",-$G38*$H38,"")),""))</f>
        <v/>
      </c>
      <c r="K38" s="22">
        <f>IF(COUNTA($A38:$H38)=0,"",IF($A38="","Review: enter cash date",IF($B38="","Review: enter flow",IF($C38="","Review: enter category",IF($D38="","Review: enter customer/vendor",IF($E38="","Review: enter property/purpose",IF($F38="","Review: enter status",IF($G38="","Review: enter amount",IF($H38="","Review: enter confidence",IF(NOT(ISNUMBER($A38)),"Review: check cash date",IF(NOT(ISNUMBER($G38)),"Review: check amount",IF(NOT(ISNUMBER($H38)),"Review: check confidence",IF(OR(Assumptions!$B$4="",Assumptions!$B$7="",Assumptions!$B$8="",Assumptions!$B$9="",Assumptions!$B$10="",Assumptions!$B$11="",Assumptions!$B$12=""),"Review: check assumptions",IF(OR($G38&lt;0,$G38&gt;Assumptions!$B$10),"Review: amount outside limit",IF(OR($H38&lt;Assumptions!$B$11,$H38&gt;Assumptions!$B$12),"Review: confidence outside limits",IF(OR(AND($B38="Cash In",$F38="Paid"),AND($B38="Cash Out",$F38="Received")),"Review: check flow and status",IF($A38&lt;Assumptions!$B$4-Assumptions!$B$8,"Review: date before allowed window",IF($A38&gt;Assumptions!$B$4+7*Assumptions!$B$7+Assumptions!$B$9,"Review: date after allowed window",IF($A38&lt;Assumptions!$B$4,"Review: before forecast",IF($A38&gt;=Assumptions!$B$4+7*Assumptions!$B$7,"Review: outside horizon",""))))))))))))))))))))</f>
        <v/>
      </c>
      <c r="L38" s="19" t="n"/>
    </row>
    <row r="39" ht="22" customHeight="1">
      <c r="A39" s="35" t="n"/>
      <c r="B39" s="17" t="n"/>
      <c r="C39" s="17" t="n"/>
      <c r="D39" s="18" t="n"/>
      <c r="E39" s="19" t="n"/>
      <c r="F39" s="17" t="n"/>
      <c r="G39" s="36" t="n"/>
      <c r="H39" s="21" t="n"/>
      <c r="I39" s="34">
        <f>IF(NOT(ISNUMBER($A39)),"",IFERROR($A39-WEEKDAY($A39,2)+1,""))</f>
        <v/>
      </c>
      <c r="J39" s="31">
        <f>IF(OR($A39="",$B39="",NOT(ISNUMBER($G39)),NOT(ISNUMBER($H39))),"",IFERROR(IF($B39="Cash In",$G39*$H39,IF($B39="Cash Out",-$G39*$H39,"")),""))</f>
        <v/>
      </c>
      <c r="K39" s="23">
        <f>IF(COUNTA($A39:$H39)=0,"",IF($A39="","Review: enter cash date",IF($B39="","Review: enter flow",IF($C39="","Review: enter category",IF($D39="","Review: enter customer/vendor",IF($E39="","Review: enter property/purpose",IF($F39="","Review: enter status",IF($G39="","Review: enter amount",IF($H39="","Review: enter confidence",IF(NOT(ISNUMBER($A39)),"Review: check cash date",IF(NOT(ISNUMBER($G39)),"Review: check amount",IF(NOT(ISNUMBER($H39)),"Review: check confidence",IF(OR(Assumptions!$B$4="",Assumptions!$B$7="",Assumptions!$B$8="",Assumptions!$B$9="",Assumptions!$B$10="",Assumptions!$B$11="",Assumptions!$B$12=""),"Review: check assumptions",IF(OR($G39&lt;0,$G39&gt;Assumptions!$B$10),"Review: amount outside limit",IF(OR($H39&lt;Assumptions!$B$11,$H39&gt;Assumptions!$B$12),"Review: confidence outside limits",IF(OR(AND($B39="Cash In",$F39="Paid"),AND($B39="Cash Out",$F39="Received")),"Review: check flow and status",IF($A39&lt;Assumptions!$B$4-Assumptions!$B$8,"Review: date before allowed window",IF($A39&gt;Assumptions!$B$4+7*Assumptions!$B$7+Assumptions!$B$9,"Review: date after allowed window",IF($A39&lt;Assumptions!$B$4,"Review: before forecast",IF($A39&gt;=Assumptions!$B$4+7*Assumptions!$B$7,"Review: outside horizon",""))))))))))))))))))))</f>
        <v/>
      </c>
      <c r="L39" s="19" t="n"/>
    </row>
    <row r="40" ht="22" customHeight="1">
      <c r="A40" s="35" t="n"/>
      <c r="B40" s="17" t="n"/>
      <c r="C40" s="17" t="n"/>
      <c r="D40" s="18" t="n"/>
      <c r="E40" s="19" t="n"/>
      <c r="F40" s="17" t="n"/>
      <c r="G40" s="36" t="n"/>
      <c r="H40" s="21" t="n"/>
      <c r="I40" s="32">
        <f>IF(NOT(ISNUMBER($A40)),"",IFERROR($A40-WEEKDAY($A40,2)+1,""))</f>
        <v/>
      </c>
      <c r="J40" s="33">
        <f>IF(OR($A40="",$B40="",NOT(ISNUMBER($G40)),NOT(ISNUMBER($H40))),"",IFERROR(IF($B40="Cash In",$G40*$H40,IF($B40="Cash Out",-$G40*$H40,"")),""))</f>
        <v/>
      </c>
      <c r="K40" s="22">
        <f>IF(COUNTA($A40:$H40)=0,"",IF($A40="","Review: enter cash date",IF($B40="","Review: enter flow",IF($C40="","Review: enter category",IF($D40="","Review: enter customer/vendor",IF($E40="","Review: enter property/purpose",IF($F40="","Review: enter status",IF($G40="","Review: enter amount",IF($H40="","Review: enter confidence",IF(NOT(ISNUMBER($A40)),"Review: check cash date",IF(NOT(ISNUMBER($G40)),"Review: check amount",IF(NOT(ISNUMBER($H40)),"Review: check confidence",IF(OR(Assumptions!$B$4="",Assumptions!$B$7="",Assumptions!$B$8="",Assumptions!$B$9="",Assumptions!$B$10="",Assumptions!$B$11="",Assumptions!$B$12=""),"Review: check assumptions",IF(OR($G40&lt;0,$G40&gt;Assumptions!$B$10),"Review: amount outside limit",IF(OR($H40&lt;Assumptions!$B$11,$H40&gt;Assumptions!$B$12),"Review: confidence outside limits",IF(OR(AND($B40="Cash In",$F40="Paid"),AND($B40="Cash Out",$F40="Received")),"Review: check flow and status",IF($A40&lt;Assumptions!$B$4-Assumptions!$B$8,"Review: date before allowed window",IF($A40&gt;Assumptions!$B$4+7*Assumptions!$B$7+Assumptions!$B$9,"Review: date after allowed window",IF($A40&lt;Assumptions!$B$4,"Review: before forecast",IF($A40&gt;=Assumptions!$B$4+7*Assumptions!$B$7,"Review: outside horizon",""))))))))))))))))))))</f>
        <v/>
      </c>
      <c r="L40" s="19" t="n"/>
    </row>
    <row r="41" ht="22" customHeight="1">
      <c r="A41" s="35" t="n"/>
      <c r="B41" s="17" t="n"/>
      <c r="C41" s="17" t="n"/>
      <c r="D41" s="18" t="n"/>
      <c r="E41" s="19" t="n"/>
      <c r="F41" s="17" t="n"/>
      <c r="G41" s="36" t="n"/>
      <c r="H41" s="21" t="n"/>
      <c r="I41" s="34">
        <f>IF(NOT(ISNUMBER($A41)),"",IFERROR($A41-WEEKDAY($A41,2)+1,""))</f>
        <v/>
      </c>
      <c r="J41" s="31">
        <f>IF(OR($A41="",$B41="",NOT(ISNUMBER($G41)),NOT(ISNUMBER($H41))),"",IFERROR(IF($B41="Cash In",$G41*$H41,IF($B41="Cash Out",-$G41*$H41,"")),""))</f>
        <v/>
      </c>
      <c r="K41" s="23">
        <f>IF(COUNTA($A41:$H41)=0,"",IF($A41="","Review: enter cash date",IF($B41="","Review: enter flow",IF($C41="","Review: enter category",IF($D41="","Review: enter customer/vendor",IF($E41="","Review: enter property/purpose",IF($F41="","Review: enter status",IF($G41="","Review: enter amount",IF($H41="","Review: enter confidence",IF(NOT(ISNUMBER($A41)),"Review: check cash date",IF(NOT(ISNUMBER($G41)),"Review: check amount",IF(NOT(ISNUMBER($H41)),"Review: check confidence",IF(OR(Assumptions!$B$4="",Assumptions!$B$7="",Assumptions!$B$8="",Assumptions!$B$9="",Assumptions!$B$10="",Assumptions!$B$11="",Assumptions!$B$12=""),"Review: check assumptions",IF(OR($G41&lt;0,$G41&gt;Assumptions!$B$10),"Review: amount outside limit",IF(OR($H41&lt;Assumptions!$B$11,$H41&gt;Assumptions!$B$12),"Review: confidence outside limits",IF(OR(AND($B41="Cash In",$F41="Paid"),AND($B41="Cash Out",$F41="Received")),"Review: check flow and status",IF($A41&lt;Assumptions!$B$4-Assumptions!$B$8,"Review: date before allowed window",IF($A41&gt;Assumptions!$B$4+7*Assumptions!$B$7+Assumptions!$B$9,"Review: date after allowed window",IF($A41&lt;Assumptions!$B$4,"Review: before forecast",IF($A41&gt;=Assumptions!$B$4+7*Assumptions!$B$7,"Review: outside horizon",""))))))))))))))))))))</f>
        <v/>
      </c>
      <c r="L41" s="19" t="n"/>
    </row>
    <row r="42" ht="22" customHeight="1">
      <c r="A42" s="35" t="n"/>
      <c r="B42" s="17" t="n"/>
      <c r="C42" s="17" t="n"/>
      <c r="D42" s="18" t="n"/>
      <c r="E42" s="19" t="n"/>
      <c r="F42" s="17" t="n"/>
      <c r="G42" s="36" t="n"/>
      <c r="H42" s="21" t="n"/>
      <c r="I42" s="32">
        <f>IF(NOT(ISNUMBER($A42)),"",IFERROR($A42-WEEKDAY($A42,2)+1,""))</f>
        <v/>
      </c>
      <c r="J42" s="33">
        <f>IF(OR($A42="",$B42="",NOT(ISNUMBER($G42)),NOT(ISNUMBER($H42))),"",IFERROR(IF($B42="Cash In",$G42*$H42,IF($B42="Cash Out",-$G42*$H42,"")),""))</f>
        <v/>
      </c>
      <c r="K42" s="22">
        <f>IF(COUNTA($A42:$H42)=0,"",IF($A42="","Review: enter cash date",IF($B42="","Review: enter flow",IF($C42="","Review: enter category",IF($D42="","Review: enter customer/vendor",IF($E42="","Review: enter property/purpose",IF($F42="","Review: enter status",IF($G42="","Review: enter amount",IF($H42="","Review: enter confidence",IF(NOT(ISNUMBER($A42)),"Review: check cash date",IF(NOT(ISNUMBER($G42)),"Review: check amount",IF(NOT(ISNUMBER($H42)),"Review: check confidence",IF(OR(Assumptions!$B$4="",Assumptions!$B$7="",Assumptions!$B$8="",Assumptions!$B$9="",Assumptions!$B$10="",Assumptions!$B$11="",Assumptions!$B$12=""),"Review: check assumptions",IF(OR($G42&lt;0,$G42&gt;Assumptions!$B$10),"Review: amount outside limit",IF(OR($H42&lt;Assumptions!$B$11,$H42&gt;Assumptions!$B$12),"Review: confidence outside limits",IF(OR(AND($B42="Cash In",$F42="Paid"),AND($B42="Cash Out",$F42="Received")),"Review: check flow and status",IF($A42&lt;Assumptions!$B$4-Assumptions!$B$8,"Review: date before allowed window",IF($A42&gt;Assumptions!$B$4+7*Assumptions!$B$7+Assumptions!$B$9,"Review: date after allowed window",IF($A42&lt;Assumptions!$B$4,"Review: before forecast",IF($A42&gt;=Assumptions!$B$4+7*Assumptions!$B$7,"Review: outside horizon",""))))))))))))))))))))</f>
        <v/>
      </c>
      <c r="L42" s="19" t="n"/>
    </row>
    <row r="43" ht="22" customHeight="1">
      <c r="A43" s="35" t="n"/>
      <c r="B43" s="17" t="n"/>
      <c r="C43" s="17" t="n"/>
      <c r="D43" s="18" t="n"/>
      <c r="E43" s="19" t="n"/>
      <c r="F43" s="17" t="n"/>
      <c r="G43" s="36" t="n"/>
      <c r="H43" s="21" t="n"/>
      <c r="I43" s="34">
        <f>IF(NOT(ISNUMBER($A43)),"",IFERROR($A43-WEEKDAY($A43,2)+1,""))</f>
        <v/>
      </c>
      <c r="J43" s="31">
        <f>IF(OR($A43="",$B43="",NOT(ISNUMBER($G43)),NOT(ISNUMBER($H43))),"",IFERROR(IF($B43="Cash In",$G43*$H43,IF($B43="Cash Out",-$G43*$H43,"")),""))</f>
        <v/>
      </c>
      <c r="K43" s="23">
        <f>IF(COUNTA($A43:$H43)=0,"",IF($A43="","Review: enter cash date",IF($B43="","Review: enter flow",IF($C43="","Review: enter category",IF($D43="","Review: enter customer/vendor",IF($E43="","Review: enter property/purpose",IF($F43="","Review: enter status",IF($G43="","Review: enter amount",IF($H43="","Review: enter confidence",IF(NOT(ISNUMBER($A43)),"Review: check cash date",IF(NOT(ISNUMBER($G43)),"Review: check amount",IF(NOT(ISNUMBER($H43)),"Review: check confidence",IF(OR(Assumptions!$B$4="",Assumptions!$B$7="",Assumptions!$B$8="",Assumptions!$B$9="",Assumptions!$B$10="",Assumptions!$B$11="",Assumptions!$B$12=""),"Review: check assumptions",IF(OR($G43&lt;0,$G43&gt;Assumptions!$B$10),"Review: amount outside limit",IF(OR($H43&lt;Assumptions!$B$11,$H43&gt;Assumptions!$B$12),"Review: confidence outside limits",IF(OR(AND($B43="Cash In",$F43="Paid"),AND($B43="Cash Out",$F43="Received")),"Review: check flow and status",IF($A43&lt;Assumptions!$B$4-Assumptions!$B$8,"Review: date before allowed window",IF($A43&gt;Assumptions!$B$4+7*Assumptions!$B$7+Assumptions!$B$9,"Review: date after allowed window",IF($A43&lt;Assumptions!$B$4,"Review: before forecast",IF($A43&gt;=Assumptions!$B$4+7*Assumptions!$B$7,"Review: outside horizon",""))))))))))))))))))))</f>
        <v/>
      </c>
      <c r="L43" s="19" t="n"/>
    </row>
    <row r="44" ht="22" customHeight="1">
      <c r="A44" s="35" t="n"/>
      <c r="B44" s="17" t="n"/>
      <c r="C44" s="17" t="n"/>
      <c r="D44" s="18" t="n"/>
      <c r="E44" s="19" t="n"/>
      <c r="F44" s="17" t="n"/>
      <c r="G44" s="36" t="n"/>
      <c r="H44" s="21" t="n"/>
      <c r="I44" s="32">
        <f>IF(NOT(ISNUMBER($A44)),"",IFERROR($A44-WEEKDAY($A44,2)+1,""))</f>
        <v/>
      </c>
      <c r="J44" s="33">
        <f>IF(OR($A44="",$B44="",NOT(ISNUMBER($G44)),NOT(ISNUMBER($H44))),"",IFERROR(IF($B44="Cash In",$G44*$H44,IF($B44="Cash Out",-$G44*$H44,"")),""))</f>
        <v/>
      </c>
      <c r="K44" s="22">
        <f>IF(COUNTA($A44:$H44)=0,"",IF($A44="","Review: enter cash date",IF($B44="","Review: enter flow",IF($C44="","Review: enter category",IF($D44="","Review: enter customer/vendor",IF($E44="","Review: enter property/purpose",IF($F44="","Review: enter status",IF($G44="","Review: enter amount",IF($H44="","Review: enter confidence",IF(NOT(ISNUMBER($A44)),"Review: check cash date",IF(NOT(ISNUMBER($G44)),"Review: check amount",IF(NOT(ISNUMBER($H44)),"Review: check confidence",IF(OR(Assumptions!$B$4="",Assumptions!$B$7="",Assumptions!$B$8="",Assumptions!$B$9="",Assumptions!$B$10="",Assumptions!$B$11="",Assumptions!$B$12=""),"Review: check assumptions",IF(OR($G44&lt;0,$G44&gt;Assumptions!$B$10),"Review: amount outside limit",IF(OR($H44&lt;Assumptions!$B$11,$H44&gt;Assumptions!$B$12),"Review: confidence outside limits",IF(OR(AND($B44="Cash In",$F44="Paid"),AND($B44="Cash Out",$F44="Received")),"Review: check flow and status",IF($A44&lt;Assumptions!$B$4-Assumptions!$B$8,"Review: date before allowed window",IF($A44&gt;Assumptions!$B$4+7*Assumptions!$B$7+Assumptions!$B$9,"Review: date after allowed window",IF($A44&lt;Assumptions!$B$4,"Review: before forecast",IF($A44&gt;=Assumptions!$B$4+7*Assumptions!$B$7,"Review: outside horizon",""))))))))))))))))))))</f>
        <v/>
      </c>
      <c r="L44" s="19" t="n"/>
    </row>
    <row r="45" ht="22" customHeight="1">
      <c r="A45" s="35" t="n"/>
      <c r="B45" s="17" t="n"/>
      <c r="C45" s="17" t="n"/>
      <c r="D45" s="18" t="n"/>
      <c r="E45" s="19" t="n"/>
      <c r="F45" s="17" t="n"/>
      <c r="G45" s="36" t="n"/>
      <c r="H45" s="21" t="n"/>
      <c r="I45" s="34">
        <f>IF(NOT(ISNUMBER($A45)),"",IFERROR($A45-WEEKDAY($A45,2)+1,""))</f>
        <v/>
      </c>
      <c r="J45" s="31">
        <f>IF(OR($A45="",$B45="",NOT(ISNUMBER($G45)),NOT(ISNUMBER($H45))),"",IFERROR(IF($B45="Cash In",$G45*$H45,IF($B45="Cash Out",-$G45*$H45,"")),""))</f>
        <v/>
      </c>
      <c r="K45" s="23">
        <f>IF(COUNTA($A45:$H45)=0,"",IF($A45="","Review: enter cash date",IF($B45="","Review: enter flow",IF($C45="","Review: enter category",IF($D45="","Review: enter customer/vendor",IF($E45="","Review: enter property/purpose",IF($F45="","Review: enter status",IF($G45="","Review: enter amount",IF($H45="","Review: enter confidence",IF(NOT(ISNUMBER($A45)),"Review: check cash date",IF(NOT(ISNUMBER($G45)),"Review: check amount",IF(NOT(ISNUMBER($H45)),"Review: check confidence",IF(OR(Assumptions!$B$4="",Assumptions!$B$7="",Assumptions!$B$8="",Assumptions!$B$9="",Assumptions!$B$10="",Assumptions!$B$11="",Assumptions!$B$12=""),"Review: check assumptions",IF(OR($G45&lt;0,$G45&gt;Assumptions!$B$10),"Review: amount outside limit",IF(OR($H45&lt;Assumptions!$B$11,$H45&gt;Assumptions!$B$12),"Review: confidence outside limits",IF(OR(AND($B45="Cash In",$F45="Paid"),AND($B45="Cash Out",$F45="Received")),"Review: check flow and status",IF($A45&lt;Assumptions!$B$4-Assumptions!$B$8,"Review: date before allowed window",IF($A45&gt;Assumptions!$B$4+7*Assumptions!$B$7+Assumptions!$B$9,"Review: date after allowed window",IF($A45&lt;Assumptions!$B$4,"Review: before forecast",IF($A45&gt;=Assumptions!$B$4+7*Assumptions!$B$7,"Review: outside horizon",""))))))))))))))))))))</f>
        <v/>
      </c>
      <c r="L45" s="19" t="n"/>
    </row>
    <row r="46" ht="22" customHeight="1">
      <c r="A46" s="35" t="n"/>
      <c r="B46" s="17" t="n"/>
      <c r="C46" s="17" t="n"/>
      <c r="D46" s="18" t="n"/>
      <c r="E46" s="19" t="n"/>
      <c r="F46" s="17" t="n"/>
      <c r="G46" s="36" t="n"/>
      <c r="H46" s="21" t="n"/>
      <c r="I46" s="32">
        <f>IF(NOT(ISNUMBER($A46)),"",IFERROR($A46-WEEKDAY($A46,2)+1,""))</f>
        <v/>
      </c>
      <c r="J46" s="33">
        <f>IF(OR($A46="",$B46="",NOT(ISNUMBER($G46)),NOT(ISNUMBER($H46))),"",IFERROR(IF($B46="Cash In",$G46*$H46,IF($B46="Cash Out",-$G46*$H46,"")),""))</f>
        <v/>
      </c>
      <c r="K46" s="22">
        <f>IF(COUNTA($A46:$H46)=0,"",IF($A46="","Review: enter cash date",IF($B46="","Review: enter flow",IF($C46="","Review: enter category",IF($D46="","Review: enter customer/vendor",IF($E46="","Review: enter property/purpose",IF($F46="","Review: enter status",IF($G46="","Review: enter amount",IF($H46="","Review: enter confidence",IF(NOT(ISNUMBER($A46)),"Review: check cash date",IF(NOT(ISNUMBER($G46)),"Review: check amount",IF(NOT(ISNUMBER($H46)),"Review: check confidence",IF(OR(Assumptions!$B$4="",Assumptions!$B$7="",Assumptions!$B$8="",Assumptions!$B$9="",Assumptions!$B$10="",Assumptions!$B$11="",Assumptions!$B$12=""),"Review: check assumptions",IF(OR($G46&lt;0,$G46&gt;Assumptions!$B$10),"Review: amount outside limit",IF(OR($H46&lt;Assumptions!$B$11,$H46&gt;Assumptions!$B$12),"Review: confidence outside limits",IF(OR(AND($B46="Cash In",$F46="Paid"),AND($B46="Cash Out",$F46="Received")),"Review: check flow and status",IF($A46&lt;Assumptions!$B$4-Assumptions!$B$8,"Review: date before allowed window",IF($A46&gt;Assumptions!$B$4+7*Assumptions!$B$7+Assumptions!$B$9,"Review: date after allowed window",IF($A46&lt;Assumptions!$B$4,"Review: before forecast",IF($A46&gt;=Assumptions!$B$4+7*Assumptions!$B$7,"Review: outside horizon",""))))))))))))))))))))</f>
        <v/>
      </c>
      <c r="L46" s="19" t="n"/>
    </row>
    <row r="47" ht="22" customHeight="1">
      <c r="A47" s="35" t="n"/>
      <c r="B47" s="17" t="n"/>
      <c r="C47" s="17" t="n"/>
      <c r="D47" s="18" t="n"/>
      <c r="E47" s="19" t="n"/>
      <c r="F47" s="17" t="n"/>
      <c r="G47" s="36" t="n"/>
      <c r="H47" s="21" t="n"/>
      <c r="I47" s="34">
        <f>IF(NOT(ISNUMBER($A47)),"",IFERROR($A47-WEEKDAY($A47,2)+1,""))</f>
        <v/>
      </c>
      <c r="J47" s="31">
        <f>IF(OR($A47="",$B47="",NOT(ISNUMBER($G47)),NOT(ISNUMBER($H47))),"",IFERROR(IF($B47="Cash In",$G47*$H47,IF($B47="Cash Out",-$G47*$H47,"")),""))</f>
        <v/>
      </c>
      <c r="K47" s="23">
        <f>IF(COUNTA($A47:$H47)=0,"",IF($A47="","Review: enter cash date",IF($B47="","Review: enter flow",IF($C47="","Review: enter category",IF($D47="","Review: enter customer/vendor",IF($E47="","Review: enter property/purpose",IF($F47="","Review: enter status",IF($G47="","Review: enter amount",IF($H47="","Review: enter confidence",IF(NOT(ISNUMBER($A47)),"Review: check cash date",IF(NOT(ISNUMBER($G47)),"Review: check amount",IF(NOT(ISNUMBER($H47)),"Review: check confidence",IF(OR(Assumptions!$B$4="",Assumptions!$B$7="",Assumptions!$B$8="",Assumptions!$B$9="",Assumptions!$B$10="",Assumptions!$B$11="",Assumptions!$B$12=""),"Review: check assumptions",IF(OR($G47&lt;0,$G47&gt;Assumptions!$B$10),"Review: amount outside limit",IF(OR($H47&lt;Assumptions!$B$11,$H47&gt;Assumptions!$B$12),"Review: confidence outside limits",IF(OR(AND($B47="Cash In",$F47="Paid"),AND($B47="Cash Out",$F47="Received")),"Review: check flow and status",IF($A47&lt;Assumptions!$B$4-Assumptions!$B$8,"Review: date before allowed window",IF($A47&gt;Assumptions!$B$4+7*Assumptions!$B$7+Assumptions!$B$9,"Review: date after allowed window",IF($A47&lt;Assumptions!$B$4,"Review: before forecast",IF($A47&gt;=Assumptions!$B$4+7*Assumptions!$B$7,"Review: outside horizon",""))))))))))))))))))))</f>
        <v/>
      </c>
      <c r="L47" s="19" t="n"/>
    </row>
    <row r="48" ht="22" customHeight="1">
      <c r="A48" s="35" t="n"/>
      <c r="B48" s="17" t="n"/>
      <c r="C48" s="17" t="n"/>
      <c r="D48" s="18" t="n"/>
      <c r="E48" s="19" t="n"/>
      <c r="F48" s="17" t="n"/>
      <c r="G48" s="36" t="n"/>
      <c r="H48" s="21" t="n"/>
      <c r="I48" s="32">
        <f>IF(NOT(ISNUMBER($A48)),"",IFERROR($A48-WEEKDAY($A48,2)+1,""))</f>
        <v/>
      </c>
      <c r="J48" s="33">
        <f>IF(OR($A48="",$B48="",NOT(ISNUMBER($G48)),NOT(ISNUMBER($H48))),"",IFERROR(IF($B48="Cash In",$G48*$H48,IF($B48="Cash Out",-$G48*$H48,"")),""))</f>
        <v/>
      </c>
      <c r="K48" s="22">
        <f>IF(COUNTA($A48:$H48)=0,"",IF($A48="","Review: enter cash date",IF($B48="","Review: enter flow",IF($C48="","Review: enter category",IF($D48="","Review: enter customer/vendor",IF($E48="","Review: enter property/purpose",IF($F48="","Review: enter status",IF($G48="","Review: enter amount",IF($H48="","Review: enter confidence",IF(NOT(ISNUMBER($A48)),"Review: check cash date",IF(NOT(ISNUMBER($G48)),"Review: check amount",IF(NOT(ISNUMBER($H48)),"Review: check confidence",IF(OR(Assumptions!$B$4="",Assumptions!$B$7="",Assumptions!$B$8="",Assumptions!$B$9="",Assumptions!$B$10="",Assumptions!$B$11="",Assumptions!$B$12=""),"Review: check assumptions",IF(OR($G48&lt;0,$G48&gt;Assumptions!$B$10),"Review: amount outside limit",IF(OR($H48&lt;Assumptions!$B$11,$H48&gt;Assumptions!$B$12),"Review: confidence outside limits",IF(OR(AND($B48="Cash In",$F48="Paid"),AND($B48="Cash Out",$F48="Received")),"Review: check flow and status",IF($A48&lt;Assumptions!$B$4-Assumptions!$B$8,"Review: date before allowed window",IF($A48&gt;Assumptions!$B$4+7*Assumptions!$B$7+Assumptions!$B$9,"Review: date after allowed window",IF($A48&lt;Assumptions!$B$4,"Review: before forecast",IF($A48&gt;=Assumptions!$B$4+7*Assumptions!$B$7,"Review: outside horizon",""))))))))))))))))))))</f>
        <v/>
      </c>
      <c r="L48" s="19" t="n"/>
    </row>
    <row r="49" ht="22" customHeight="1">
      <c r="A49" s="35" t="n"/>
      <c r="B49" s="17" t="n"/>
      <c r="C49" s="17" t="n"/>
      <c r="D49" s="18" t="n"/>
      <c r="E49" s="19" t="n"/>
      <c r="F49" s="17" t="n"/>
      <c r="G49" s="36" t="n"/>
      <c r="H49" s="21" t="n"/>
      <c r="I49" s="34">
        <f>IF(NOT(ISNUMBER($A49)),"",IFERROR($A49-WEEKDAY($A49,2)+1,""))</f>
        <v/>
      </c>
      <c r="J49" s="31">
        <f>IF(OR($A49="",$B49="",NOT(ISNUMBER($G49)),NOT(ISNUMBER($H49))),"",IFERROR(IF($B49="Cash In",$G49*$H49,IF($B49="Cash Out",-$G49*$H49,"")),""))</f>
        <v/>
      </c>
      <c r="K49" s="23">
        <f>IF(COUNTA($A49:$H49)=0,"",IF($A49="","Review: enter cash date",IF($B49="","Review: enter flow",IF($C49="","Review: enter category",IF($D49="","Review: enter customer/vendor",IF($E49="","Review: enter property/purpose",IF($F49="","Review: enter status",IF($G49="","Review: enter amount",IF($H49="","Review: enter confidence",IF(NOT(ISNUMBER($A49)),"Review: check cash date",IF(NOT(ISNUMBER($G49)),"Review: check amount",IF(NOT(ISNUMBER($H49)),"Review: check confidence",IF(OR(Assumptions!$B$4="",Assumptions!$B$7="",Assumptions!$B$8="",Assumptions!$B$9="",Assumptions!$B$10="",Assumptions!$B$11="",Assumptions!$B$12=""),"Review: check assumptions",IF(OR($G49&lt;0,$G49&gt;Assumptions!$B$10),"Review: amount outside limit",IF(OR($H49&lt;Assumptions!$B$11,$H49&gt;Assumptions!$B$12),"Review: confidence outside limits",IF(OR(AND($B49="Cash In",$F49="Paid"),AND($B49="Cash Out",$F49="Received")),"Review: check flow and status",IF($A49&lt;Assumptions!$B$4-Assumptions!$B$8,"Review: date before allowed window",IF($A49&gt;Assumptions!$B$4+7*Assumptions!$B$7+Assumptions!$B$9,"Review: date after allowed window",IF($A49&lt;Assumptions!$B$4,"Review: before forecast",IF($A49&gt;=Assumptions!$B$4+7*Assumptions!$B$7,"Review: outside horizon",""))))))))))))))))))))</f>
        <v/>
      </c>
      <c r="L49" s="19" t="n"/>
    </row>
    <row r="50" ht="22" customHeight="1">
      <c r="A50" s="35" t="n"/>
      <c r="B50" s="17" t="n"/>
      <c r="C50" s="17" t="n"/>
      <c r="D50" s="18" t="n"/>
      <c r="E50" s="19" t="n"/>
      <c r="F50" s="17" t="n"/>
      <c r="G50" s="36" t="n"/>
      <c r="H50" s="21" t="n"/>
      <c r="I50" s="32">
        <f>IF(NOT(ISNUMBER($A50)),"",IFERROR($A50-WEEKDAY($A50,2)+1,""))</f>
        <v/>
      </c>
      <c r="J50" s="33">
        <f>IF(OR($A50="",$B50="",NOT(ISNUMBER($G50)),NOT(ISNUMBER($H50))),"",IFERROR(IF($B50="Cash In",$G50*$H50,IF($B50="Cash Out",-$G50*$H50,"")),""))</f>
        <v/>
      </c>
      <c r="K50" s="22">
        <f>IF(COUNTA($A50:$H50)=0,"",IF($A50="","Review: enter cash date",IF($B50="","Review: enter flow",IF($C50="","Review: enter category",IF($D50="","Review: enter customer/vendor",IF($E50="","Review: enter property/purpose",IF($F50="","Review: enter status",IF($G50="","Review: enter amount",IF($H50="","Review: enter confidence",IF(NOT(ISNUMBER($A50)),"Review: check cash date",IF(NOT(ISNUMBER($G50)),"Review: check amount",IF(NOT(ISNUMBER($H50)),"Review: check confidence",IF(OR(Assumptions!$B$4="",Assumptions!$B$7="",Assumptions!$B$8="",Assumptions!$B$9="",Assumptions!$B$10="",Assumptions!$B$11="",Assumptions!$B$12=""),"Review: check assumptions",IF(OR($G50&lt;0,$G50&gt;Assumptions!$B$10),"Review: amount outside limit",IF(OR($H50&lt;Assumptions!$B$11,$H50&gt;Assumptions!$B$12),"Review: confidence outside limits",IF(OR(AND($B50="Cash In",$F50="Paid"),AND($B50="Cash Out",$F50="Received")),"Review: check flow and status",IF($A50&lt;Assumptions!$B$4-Assumptions!$B$8,"Review: date before allowed window",IF($A50&gt;Assumptions!$B$4+7*Assumptions!$B$7+Assumptions!$B$9,"Review: date after allowed window",IF($A50&lt;Assumptions!$B$4,"Review: before forecast",IF($A50&gt;=Assumptions!$B$4+7*Assumptions!$B$7,"Review: outside horizon",""))))))))))))))))))))</f>
        <v/>
      </c>
      <c r="L50" s="19" t="n"/>
    </row>
    <row r="51" ht="22" customHeight="1">
      <c r="A51" s="35" t="n"/>
      <c r="B51" s="17" t="n"/>
      <c r="C51" s="17" t="n"/>
      <c r="D51" s="18" t="n"/>
      <c r="E51" s="19" t="n"/>
      <c r="F51" s="17" t="n"/>
      <c r="G51" s="36" t="n"/>
      <c r="H51" s="21" t="n"/>
      <c r="I51" s="34">
        <f>IF(NOT(ISNUMBER($A51)),"",IFERROR($A51-WEEKDAY($A51,2)+1,""))</f>
        <v/>
      </c>
      <c r="J51" s="31">
        <f>IF(OR($A51="",$B51="",NOT(ISNUMBER($G51)),NOT(ISNUMBER($H51))),"",IFERROR(IF($B51="Cash In",$G51*$H51,IF($B51="Cash Out",-$G51*$H51,"")),""))</f>
        <v/>
      </c>
      <c r="K51" s="23">
        <f>IF(COUNTA($A51:$H51)=0,"",IF($A51="","Review: enter cash date",IF($B51="","Review: enter flow",IF($C51="","Review: enter category",IF($D51="","Review: enter customer/vendor",IF($E51="","Review: enter property/purpose",IF($F51="","Review: enter status",IF($G51="","Review: enter amount",IF($H51="","Review: enter confidence",IF(NOT(ISNUMBER($A51)),"Review: check cash date",IF(NOT(ISNUMBER($G51)),"Review: check amount",IF(NOT(ISNUMBER($H51)),"Review: check confidence",IF(OR(Assumptions!$B$4="",Assumptions!$B$7="",Assumptions!$B$8="",Assumptions!$B$9="",Assumptions!$B$10="",Assumptions!$B$11="",Assumptions!$B$12=""),"Review: check assumptions",IF(OR($G51&lt;0,$G51&gt;Assumptions!$B$10),"Review: amount outside limit",IF(OR($H51&lt;Assumptions!$B$11,$H51&gt;Assumptions!$B$12),"Review: confidence outside limits",IF(OR(AND($B51="Cash In",$F51="Paid"),AND($B51="Cash Out",$F51="Received")),"Review: check flow and status",IF($A51&lt;Assumptions!$B$4-Assumptions!$B$8,"Review: date before allowed window",IF($A51&gt;Assumptions!$B$4+7*Assumptions!$B$7+Assumptions!$B$9,"Review: date after allowed window",IF($A51&lt;Assumptions!$B$4,"Review: before forecast",IF($A51&gt;=Assumptions!$B$4+7*Assumptions!$B$7,"Review: outside horizon",""))))))))))))))))))))</f>
        <v/>
      </c>
      <c r="L51" s="19" t="n"/>
    </row>
    <row r="52" ht="22" customHeight="1">
      <c r="A52" s="35" t="n"/>
      <c r="B52" s="17" t="n"/>
      <c r="C52" s="17" t="n"/>
      <c r="D52" s="18" t="n"/>
      <c r="E52" s="19" t="n"/>
      <c r="F52" s="17" t="n"/>
      <c r="G52" s="36" t="n"/>
      <c r="H52" s="21" t="n"/>
      <c r="I52" s="32">
        <f>IF(NOT(ISNUMBER($A52)),"",IFERROR($A52-WEEKDAY($A52,2)+1,""))</f>
        <v/>
      </c>
      <c r="J52" s="33">
        <f>IF(OR($A52="",$B52="",NOT(ISNUMBER($G52)),NOT(ISNUMBER($H52))),"",IFERROR(IF($B52="Cash In",$G52*$H52,IF($B52="Cash Out",-$G52*$H52,"")),""))</f>
        <v/>
      </c>
      <c r="K52" s="22">
        <f>IF(COUNTA($A52:$H52)=0,"",IF($A52="","Review: enter cash date",IF($B52="","Review: enter flow",IF($C52="","Review: enter category",IF($D52="","Review: enter customer/vendor",IF($E52="","Review: enter property/purpose",IF($F52="","Review: enter status",IF($G52="","Review: enter amount",IF($H52="","Review: enter confidence",IF(NOT(ISNUMBER($A52)),"Review: check cash date",IF(NOT(ISNUMBER($G52)),"Review: check amount",IF(NOT(ISNUMBER($H52)),"Review: check confidence",IF(OR(Assumptions!$B$4="",Assumptions!$B$7="",Assumptions!$B$8="",Assumptions!$B$9="",Assumptions!$B$10="",Assumptions!$B$11="",Assumptions!$B$12=""),"Review: check assumptions",IF(OR($G52&lt;0,$G52&gt;Assumptions!$B$10),"Review: amount outside limit",IF(OR($H52&lt;Assumptions!$B$11,$H52&gt;Assumptions!$B$12),"Review: confidence outside limits",IF(OR(AND($B52="Cash In",$F52="Paid"),AND($B52="Cash Out",$F52="Received")),"Review: check flow and status",IF($A52&lt;Assumptions!$B$4-Assumptions!$B$8,"Review: date before allowed window",IF($A52&gt;Assumptions!$B$4+7*Assumptions!$B$7+Assumptions!$B$9,"Review: date after allowed window",IF($A52&lt;Assumptions!$B$4,"Review: before forecast",IF($A52&gt;=Assumptions!$B$4+7*Assumptions!$B$7,"Review: outside horizon",""))))))))))))))))))))</f>
        <v/>
      </c>
      <c r="L52" s="19" t="n"/>
    </row>
    <row r="53" ht="22" customHeight="1">
      <c r="A53" s="35" t="n"/>
      <c r="B53" s="17" t="n"/>
      <c r="C53" s="17" t="n"/>
      <c r="D53" s="18" t="n"/>
      <c r="E53" s="19" t="n"/>
      <c r="F53" s="17" t="n"/>
      <c r="G53" s="36" t="n"/>
      <c r="H53" s="21" t="n"/>
      <c r="I53" s="34">
        <f>IF(NOT(ISNUMBER($A53)),"",IFERROR($A53-WEEKDAY($A53,2)+1,""))</f>
        <v/>
      </c>
      <c r="J53" s="31">
        <f>IF(OR($A53="",$B53="",NOT(ISNUMBER($G53)),NOT(ISNUMBER($H53))),"",IFERROR(IF($B53="Cash In",$G53*$H53,IF($B53="Cash Out",-$G53*$H53,"")),""))</f>
        <v/>
      </c>
      <c r="K53" s="23">
        <f>IF(COUNTA($A53:$H53)=0,"",IF($A53="","Review: enter cash date",IF($B53="","Review: enter flow",IF($C53="","Review: enter category",IF($D53="","Review: enter customer/vendor",IF($E53="","Review: enter property/purpose",IF($F53="","Review: enter status",IF($G53="","Review: enter amount",IF($H53="","Review: enter confidence",IF(NOT(ISNUMBER($A53)),"Review: check cash date",IF(NOT(ISNUMBER($G53)),"Review: check amount",IF(NOT(ISNUMBER($H53)),"Review: check confidence",IF(OR(Assumptions!$B$4="",Assumptions!$B$7="",Assumptions!$B$8="",Assumptions!$B$9="",Assumptions!$B$10="",Assumptions!$B$11="",Assumptions!$B$12=""),"Review: check assumptions",IF(OR($G53&lt;0,$G53&gt;Assumptions!$B$10),"Review: amount outside limit",IF(OR($H53&lt;Assumptions!$B$11,$H53&gt;Assumptions!$B$12),"Review: confidence outside limits",IF(OR(AND($B53="Cash In",$F53="Paid"),AND($B53="Cash Out",$F53="Received")),"Review: check flow and status",IF($A53&lt;Assumptions!$B$4-Assumptions!$B$8,"Review: date before allowed window",IF($A53&gt;Assumptions!$B$4+7*Assumptions!$B$7+Assumptions!$B$9,"Review: date after allowed window",IF($A53&lt;Assumptions!$B$4,"Review: before forecast",IF($A53&gt;=Assumptions!$B$4+7*Assumptions!$B$7,"Review: outside horizon",""))))))))))))))))))))</f>
        <v/>
      </c>
      <c r="L53" s="19" t="n"/>
    </row>
    <row r="54" ht="22" customHeight="1">
      <c r="A54" s="35" t="n"/>
      <c r="B54" s="17" t="n"/>
      <c r="C54" s="17" t="n"/>
      <c r="D54" s="18" t="n"/>
      <c r="E54" s="19" t="n"/>
      <c r="F54" s="17" t="n"/>
      <c r="G54" s="36" t="n"/>
      <c r="H54" s="21" t="n"/>
      <c r="I54" s="32">
        <f>IF(NOT(ISNUMBER($A54)),"",IFERROR($A54-WEEKDAY($A54,2)+1,""))</f>
        <v/>
      </c>
      <c r="J54" s="33">
        <f>IF(OR($A54="",$B54="",NOT(ISNUMBER($G54)),NOT(ISNUMBER($H54))),"",IFERROR(IF($B54="Cash In",$G54*$H54,IF($B54="Cash Out",-$G54*$H54,"")),""))</f>
        <v/>
      </c>
      <c r="K54" s="22">
        <f>IF(COUNTA($A54:$H54)=0,"",IF($A54="","Review: enter cash date",IF($B54="","Review: enter flow",IF($C54="","Review: enter category",IF($D54="","Review: enter customer/vendor",IF($E54="","Review: enter property/purpose",IF($F54="","Review: enter status",IF($G54="","Review: enter amount",IF($H54="","Review: enter confidence",IF(NOT(ISNUMBER($A54)),"Review: check cash date",IF(NOT(ISNUMBER($G54)),"Review: check amount",IF(NOT(ISNUMBER($H54)),"Review: check confidence",IF(OR(Assumptions!$B$4="",Assumptions!$B$7="",Assumptions!$B$8="",Assumptions!$B$9="",Assumptions!$B$10="",Assumptions!$B$11="",Assumptions!$B$12=""),"Review: check assumptions",IF(OR($G54&lt;0,$G54&gt;Assumptions!$B$10),"Review: amount outside limit",IF(OR($H54&lt;Assumptions!$B$11,$H54&gt;Assumptions!$B$12),"Review: confidence outside limits",IF(OR(AND($B54="Cash In",$F54="Paid"),AND($B54="Cash Out",$F54="Received")),"Review: check flow and status",IF($A54&lt;Assumptions!$B$4-Assumptions!$B$8,"Review: date before allowed window",IF($A54&gt;Assumptions!$B$4+7*Assumptions!$B$7+Assumptions!$B$9,"Review: date after allowed window",IF($A54&lt;Assumptions!$B$4,"Review: before forecast",IF($A54&gt;=Assumptions!$B$4+7*Assumptions!$B$7,"Review: outside horizon",""))))))))))))))))))))</f>
        <v/>
      </c>
      <c r="L54" s="19" t="n"/>
    </row>
    <row r="55" ht="22" customHeight="1">
      <c r="A55" s="35" t="n"/>
      <c r="B55" s="17" t="n"/>
      <c r="C55" s="17" t="n"/>
      <c r="D55" s="18" t="n"/>
      <c r="E55" s="19" t="n"/>
      <c r="F55" s="17" t="n"/>
      <c r="G55" s="36" t="n"/>
      <c r="H55" s="21" t="n"/>
      <c r="I55" s="34">
        <f>IF(NOT(ISNUMBER($A55)),"",IFERROR($A55-WEEKDAY($A55,2)+1,""))</f>
        <v/>
      </c>
      <c r="J55" s="31">
        <f>IF(OR($A55="",$B55="",NOT(ISNUMBER($G55)),NOT(ISNUMBER($H55))),"",IFERROR(IF($B55="Cash In",$G55*$H55,IF($B55="Cash Out",-$G55*$H55,"")),""))</f>
        <v/>
      </c>
      <c r="K55" s="23">
        <f>IF(COUNTA($A55:$H55)=0,"",IF($A55="","Review: enter cash date",IF($B55="","Review: enter flow",IF($C55="","Review: enter category",IF($D55="","Review: enter customer/vendor",IF($E55="","Review: enter property/purpose",IF($F55="","Review: enter status",IF($G55="","Review: enter amount",IF($H55="","Review: enter confidence",IF(NOT(ISNUMBER($A55)),"Review: check cash date",IF(NOT(ISNUMBER($G55)),"Review: check amount",IF(NOT(ISNUMBER($H55)),"Review: check confidence",IF(OR(Assumptions!$B$4="",Assumptions!$B$7="",Assumptions!$B$8="",Assumptions!$B$9="",Assumptions!$B$10="",Assumptions!$B$11="",Assumptions!$B$12=""),"Review: check assumptions",IF(OR($G55&lt;0,$G55&gt;Assumptions!$B$10),"Review: amount outside limit",IF(OR($H55&lt;Assumptions!$B$11,$H55&gt;Assumptions!$B$12),"Review: confidence outside limits",IF(OR(AND($B55="Cash In",$F55="Paid"),AND($B55="Cash Out",$F55="Received")),"Review: check flow and status",IF($A55&lt;Assumptions!$B$4-Assumptions!$B$8,"Review: date before allowed window",IF($A55&gt;Assumptions!$B$4+7*Assumptions!$B$7+Assumptions!$B$9,"Review: date after allowed window",IF($A55&lt;Assumptions!$B$4,"Review: before forecast",IF($A55&gt;=Assumptions!$B$4+7*Assumptions!$B$7,"Review: outside horizon",""))))))))))))))))))))</f>
        <v/>
      </c>
      <c r="L55" s="19" t="n"/>
    </row>
    <row r="56" ht="22" customHeight="1">
      <c r="A56" s="35" t="n"/>
      <c r="B56" s="17" t="n"/>
      <c r="C56" s="17" t="n"/>
      <c r="D56" s="18" t="n"/>
      <c r="E56" s="19" t="n"/>
      <c r="F56" s="17" t="n"/>
      <c r="G56" s="36" t="n"/>
      <c r="H56" s="21" t="n"/>
      <c r="I56" s="32">
        <f>IF(NOT(ISNUMBER($A56)),"",IFERROR($A56-WEEKDAY($A56,2)+1,""))</f>
        <v/>
      </c>
      <c r="J56" s="33">
        <f>IF(OR($A56="",$B56="",NOT(ISNUMBER($G56)),NOT(ISNUMBER($H56))),"",IFERROR(IF($B56="Cash In",$G56*$H56,IF($B56="Cash Out",-$G56*$H56,"")),""))</f>
        <v/>
      </c>
      <c r="K56" s="22">
        <f>IF(COUNTA($A56:$H56)=0,"",IF($A56="","Review: enter cash date",IF($B56="","Review: enter flow",IF($C56="","Review: enter category",IF($D56="","Review: enter customer/vendor",IF($E56="","Review: enter property/purpose",IF($F56="","Review: enter status",IF($G56="","Review: enter amount",IF($H56="","Review: enter confidence",IF(NOT(ISNUMBER($A56)),"Review: check cash date",IF(NOT(ISNUMBER($G56)),"Review: check amount",IF(NOT(ISNUMBER($H56)),"Review: check confidence",IF(OR(Assumptions!$B$4="",Assumptions!$B$7="",Assumptions!$B$8="",Assumptions!$B$9="",Assumptions!$B$10="",Assumptions!$B$11="",Assumptions!$B$12=""),"Review: check assumptions",IF(OR($G56&lt;0,$G56&gt;Assumptions!$B$10),"Review: amount outside limit",IF(OR($H56&lt;Assumptions!$B$11,$H56&gt;Assumptions!$B$12),"Review: confidence outside limits",IF(OR(AND($B56="Cash In",$F56="Paid"),AND($B56="Cash Out",$F56="Received")),"Review: check flow and status",IF($A56&lt;Assumptions!$B$4-Assumptions!$B$8,"Review: date before allowed window",IF($A56&gt;Assumptions!$B$4+7*Assumptions!$B$7+Assumptions!$B$9,"Review: date after allowed window",IF($A56&lt;Assumptions!$B$4,"Review: before forecast",IF($A56&gt;=Assumptions!$B$4+7*Assumptions!$B$7,"Review: outside horizon",""))))))))))))))))))))</f>
        <v/>
      </c>
      <c r="L56" s="19" t="n"/>
    </row>
    <row r="57" ht="22" customHeight="1">
      <c r="A57" s="35" t="n"/>
      <c r="B57" s="17" t="n"/>
      <c r="C57" s="17" t="n"/>
      <c r="D57" s="18" t="n"/>
      <c r="E57" s="19" t="n"/>
      <c r="F57" s="17" t="n"/>
      <c r="G57" s="36" t="n"/>
      <c r="H57" s="21" t="n"/>
      <c r="I57" s="34">
        <f>IF(NOT(ISNUMBER($A57)),"",IFERROR($A57-WEEKDAY($A57,2)+1,""))</f>
        <v/>
      </c>
      <c r="J57" s="31">
        <f>IF(OR($A57="",$B57="",NOT(ISNUMBER($G57)),NOT(ISNUMBER($H57))),"",IFERROR(IF($B57="Cash In",$G57*$H57,IF($B57="Cash Out",-$G57*$H57,"")),""))</f>
        <v/>
      </c>
      <c r="K57" s="23">
        <f>IF(COUNTA($A57:$H57)=0,"",IF($A57="","Review: enter cash date",IF($B57="","Review: enter flow",IF($C57="","Review: enter category",IF($D57="","Review: enter customer/vendor",IF($E57="","Review: enter property/purpose",IF($F57="","Review: enter status",IF($G57="","Review: enter amount",IF($H57="","Review: enter confidence",IF(NOT(ISNUMBER($A57)),"Review: check cash date",IF(NOT(ISNUMBER($G57)),"Review: check amount",IF(NOT(ISNUMBER($H57)),"Review: check confidence",IF(OR(Assumptions!$B$4="",Assumptions!$B$7="",Assumptions!$B$8="",Assumptions!$B$9="",Assumptions!$B$10="",Assumptions!$B$11="",Assumptions!$B$12=""),"Review: check assumptions",IF(OR($G57&lt;0,$G57&gt;Assumptions!$B$10),"Review: amount outside limit",IF(OR($H57&lt;Assumptions!$B$11,$H57&gt;Assumptions!$B$12),"Review: confidence outside limits",IF(OR(AND($B57="Cash In",$F57="Paid"),AND($B57="Cash Out",$F57="Received")),"Review: check flow and status",IF($A57&lt;Assumptions!$B$4-Assumptions!$B$8,"Review: date before allowed window",IF($A57&gt;Assumptions!$B$4+7*Assumptions!$B$7+Assumptions!$B$9,"Review: date after allowed window",IF($A57&lt;Assumptions!$B$4,"Review: before forecast",IF($A57&gt;=Assumptions!$B$4+7*Assumptions!$B$7,"Review: outside horizon",""))))))))))))))))))))</f>
        <v/>
      </c>
      <c r="L57" s="19" t="n"/>
    </row>
    <row r="58" ht="22" customHeight="1">
      <c r="A58" s="35" t="n"/>
      <c r="B58" s="17" t="n"/>
      <c r="C58" s="17" t="n"/>
      <c r="D58" s="18" t="n"/>
      <c r="E58" s="19" t="n"/>
      <c r="F58" s="17" t="n"/>
      <c r="G58" s="36" t="n"/>
      <c r="H58" s="21" t="n"/>
      <c r="I58" s="32">
        <f>IF(NOT(ISNUMBER($A58)),"",IFERROR($A58-WEEKDAY($A58,2)+1,""))</f>
        <v/>
      </c>
      <c r="J58" s="33">
        <f>IF(OR($A58="",$B58="",NOT(ISNUMBER($G58)),NOT(ISNUMBER($H58))),"",IFERROR(IF($B58="Cash In",$G58*$H58,IF($B58="Cash Out",-$G58*$H58,"")),""))</f>
        <v/>
      </c>
      <c r="K58" s="22">
        <f>IF(COUNTA($A58:$H58)=0,"",IF($A58="","Review: enter cash date",IF($B58="","Review: enter flow",IF($C58="","Review: enter category",IF($D58="","Review: enter customer/vendor",IF($E58="","Review: enter property/purpose",IF($F58="","Review: enter status",IF($G58="","Review: enter amount",IF($H58="","Review: enter confidence",IF(NOT(ISNUMBER($A58)),"Review: check cash date",IF(NOT(ISNUMBER($G58)),"Review: check amount",IF(NOT(ISNUMBER($H58)),"Review: check confidence",IF(OR(Assumptions!$B$4="",Assumptions!$B$7="",Assumptions!$B$8="",Assumptions!$B$9="",Assumptions!$B$10="",Assumptions!$B$11="",Assumptions!$B$12=""),"Review: check assumptions",IF(OR($G58&lt;0,$G58&gt;Assumptions!$B$10),"Review: amount outside limit",IF(OR($H58&lt;Assumptions!$B$11,$H58&gt;Assumptions!$B$12),"Review: confidence outside limits",IF(OR(AND($B58="Cash In",$F58="Paid"),AND($B58="Cash Out",$F58="Received")),"Review: check flow and status",IF($A58&lt;Assumptions!$B$4-Assumptions!$B$8,"Review: date before allowed window",IF($A58&gt;Assumptions!$B$4+7*Assumptions!$B$7+Assumptions!$B$9,"Review: date after allowed window",IF($A58&lt;Assumptions!$B$4,"Review: before forecast",IF($A58&gt;=Assumptions!$B$4+7*Assumptions!$B$7,"Review: outside horizon",""))))))))))))))))))))</f>
        <v/>
      </c>
      <c r="L58" s="19" t="n"/>
    </row>
    <row r="59" ht="22" customHeight="1">
      <c r="A59" s="35" t="n"/>
      <c r="B59" s="17" t="n"/>
      <c r="C59" s="17" t="n"/>
      <c r="D59" s="18" t="n"/>
      <c r="E59" s="19" t="n"/>
      <c r="F59" s="17" t="n"/>
      <c r="G59" s="36" t="n"/>
      <c r="H59" s="21" t="n"/>
      <c r="I59" s="34">
        <f>IF(NOT(ISNUMBER($A59)),"",IFERROR($A59-WEEKDAY($A59,2)+1,""))</f>
        <v/>
      </c>
      <c r="J59" s="31">
        <f>IF(OR($A59="",$B59="",NOT(ISNUMBER($G59)),NOT(ISNUMBER($H59))),"",IFERROR(IF($B59="Cash In",$G59*$H59,IF($B59="Cash Out",-$G59*$H59,"")),""))</f>
        <v/>
      </c>
      <c r="K59" s="23">
        <f>IF(COUNTA($A59:$H59)=0,"",IF($A59="","Review: enter cash date",IF($B59="","Review: enter flow",IF($C59="","Review: enter category",IF($D59="","Review: enter customer/vendor",IF($E59="","Review: enter property/purpose",IF($F59="","Review: enter status",IF($G59="","Review: enter amount",IF($H59="","Review: enter confidence",IF(NOT(ISNUMBER($A59)),"Review: check cash date",IF(NOT(ISNUMBER($G59)),"Review: check amount",IF(NOT(ISNUMBER($H59)),"Review: check confidence",IF(OR(Assumptions!$B$4="",Assumptions!$B$7="",Assumptions!$B$8="",Assumptions!$B$9="",Assumptions!$B$10="",Assumptions!$B$11="",Assumptions!$B$12=""),"Review: check assumptions",IF(OR($G59&lt;0,$G59&gt;Assumptions!$B$10),"Review: amount outside limit",IF(OR($H59&lt;Assumptions!$B$11,$H59&gt;Assumptions!$B$12),"Review: confidence outside limits",IF(OR(AND($B59="Cash In",$F59="Paid"),AND($B59="Cash Out",$F59="Received")),"Review: check flow and status",IF($A59&lt;Assumptions!$B$4-Assumptions!$B$8,"Review: date before allowed window",IF($A59&gt;Assumptions!$B$4+7*Assumptions!$B$7+Assumptions!$B$9,"Review: date after allowed window",IF($A59&lt;Assumptions!$B$4,"Review: before forecast",IF($A59&gt;=Assumptions!$B$4+7*Assumptions!$B$7,"Review: outside horizon",""))))))))))))))))))))</f>
        <v/>
      </c>
      <c r="L59" s="19" t="n"/>
    </row>
    <row r="60" ht="22" customHeight="1">
      <c r="A60" s="35" t="n"/>
      <c r="B60" s="17" t="n"/>
      <c r="C60" s="17" t="n"/>
      <c r="D60" s="18" t="n"/>
      <c r="E60" s="19" t="n"/>
      <c r="F60" s="17" t="n"/>
      <c r="G60" s="36" t="n"/>
      <c r="H60" s="21" t="n"/>
      <c r="I60" s="32">
        <f>IF(NOT(ISNUMBER($A60)),"",IFERROR($A60-WEEKDAY($A60,2)+1,""))</f>
        <v/>
      </c>
      <c r="J60" s="33">
        <f>IF(OR($A60="",$B60="",NOT(ISNUMBER($G60)),NOT(ISNUMBER($H60))),"",IFERROR(IF($B60="Cash In",$G60*$H60,IF($B60="Cash Out",-$G60*$H60,"")),""))</f>
        <v/>
      </c>
      <c r="K60" s="22">
        <f>IF(COUNTA($A60:$H60)=0,"",IF($A60="","Review: enter cash date",IF($B60="","Review: enter flow",IF($C60="","Review: enter category",IF($D60="","Review: enter customer/vendor",IF($E60="","Review: enter property/purpose",IF($F60="","Review: enter status",IF($G60="","Review: enter amount",IF($H60="","Review: enter confidence",IF(NOT(ISNUMBER($A60)),"Review: check cash date",IF(NOT(ISNUMBER($G60)),"Review: check amount",IF(NOT(ISNUMBER($H60)),"Review: check confidence",IF(OR(Assumptions!$B$4="",Assumptions!$B$7="",Assumptions!$B$8="",Assumptions!$B$9="",Assumptions!$B$10="",Assumptions!$B$11="",Assumptions!$B$12=""),"Review: check assumptions",IF(OR($G60&lt;0,$G60&gt;Assumptions!$B$10),"Review: amount outside limit",IF(OR($H60&lt;Assumptions!$B$11,$H60&gt;Assumptions!$B$12),"Review: confidence outside limits",IF(OR(AND($B60="Cash In",$F60="Paid"),AND($B60="Cash Out",$F60="Received")),"Review: check flow and status",IF($A60&lt;Assumptions!$B$4-Assumptions!$B$8,"Review: date before allowed window",IF($A60&gt;Assumptions!$B$4+7*Assumptions!$B$7+Assumptions!$B$9,"Review: date after allowed window",IF($A60&lt;Assumptions!$B$4,"Review: before forecast",IF($A60&gt;=Assumptions!$B$4+7*Assumptions!$B$7,"Review: outside horizon",""))))))))))))))))))))</f>
        <v/>
      </c>
      <c r="L60" s="19" t="n"/>
    </row>
    <row r="61" ht="22" customHeight="1">
      <c r="A61" s="35" t="n"/>
      <c r="B61" s="17" t="n"/>
      <c r="C61" s="17" t="n"/>
      <c r="D61" s="18" t="n"/>
      <c r="E61" s="19" t="n"/>
      <c r="F61" s="17" t="n"/>
      <c r="G61" s="36" t="n"/>
      <c r="H61" s="21" t="n"/>
      <c r="I61" s="34">
        <f>IF(NOT(ISNUMBER($A61)),"",IFERROR($A61-WEEKDAY($A61,2)+1,""))</f>
        <v/>
      </c>
      <c r="J61" s="31">
        <f>IF(OR($A61="",$B61="",NOT(ISNUMBER($G61)),NOT(ISNUMBER($H61))),"",IFERROR(IF($B61="Cash In",$G61*$H61,IF($B61="Cash Out",-$G61*$H61,"")),""))</f>
        <v/>
      </c>
      <c r="K61" s="23">
        <f>IF(COUNTA($A61:$H61)=0,"",IF($A61="","Review: enter cash date",IF($B61="","Review: enter flow",IF($C61="","Review: enter category",IF($D61="","Review: enter customer/vendor",IF($E61="","Review: enter property/purpose",IF($F61="","Review: enter status",IF($G61="","Review: enter amount",IF($H61="","Review: enter confidence",IF(NOT(ISNUMBER($A61)),"Review: check cash date",IF(NOT(ISNUMBER($G61)),"Review: check amount",IF(NOT(ISNUMBER($H61)),"Review: check confidence",IF(OR(Assumptions!$B$4="",Assumptions!$B$7="",Assumptions!$B$8="",Assumptions!$B$9="",Assumptions!$B$10="",Assumptions!$B$11="",Assumptions!$B$12=""),"Review: check assumptions",IF(OR($G61&lt;0,$G61&gt;Assumptions!$B$10),"Review: amount outside limit",IF(OR($H61&lt;Assumptions!$B$11,$H61&gt;Assumptions!$B$12),"Review: confidence outside limits",IF(OR(AND($B61="Cash In",$F61="Paid"),AND($B61="Cash Out",$F61="Received")),"Review: check flow and status",IF($A61&lt;Assumptions!$B$4-Assumptions!$B$8,"Review: date before allowed window",IF($A61&gt;Assumptions!$B$4+7*Assumptions!$B$7+Assumptions!$B$9,"Review: date after allowed window",IF($A61&lt;Assumptions!$B$4,"Review: before forecast",IF($A61&gt;=Assumptions!$B$4+7*Assumptions!$B$7,"Review: outside horizon",""))))))))))))))))))))</f>
        <v/>
      </c>
      <c r="L61" s="19" t="n"/>
    </row>
    <row r="62" ht="22" customHeight="1">
      <c r="A62" s="35" t="n"/>
      <c r="B62" s="17" t="n"/>
      <c r="C62" s="17" t="n"/>
      <c r="D62" s="18" t="n"/>
      <c r="E62" s="19" t="n"/>
      <c r="F62" s="17" t="n"/>
      <c r="G62" s="36" t="n"/>
      <c r="H62" s="21" t="n"/>
      <c r="I62" s="32">
        <f>IF(NOT(ISNUMBER($A62)),"",IFERROR($A62-WEEKDAY($A62,2)+1,""))</f>
        <v/>
      </c>
      <c r="J62" s="33">
        <f>IF(OR($A62="",$B62="",NOT(ISNUMBER($G62)),NOT(ISNUMBER($H62))),"",IFERROR(IF($B62="Cash In",$G62*$H62,IF($B62="Cash Out",-$G62*$H62,"")),""))</f>
        <v/>
      </c>
      <c r="K62" s="22">
        <f>IF(COUNTA($A62:$H62)=0,"",IF($A62="","Review: enter cash date",IF($B62="","Review: enter flow",IF($C62="","Review: enter category",IF($D62="","Review: enter customer/vendor",IF($E62="","Review: enter property/purpose",IF($F62="","Review: enter status",IF($G62="","Review: enter amount",IF($H62="","Review: enter confidence",IF(NOT(ISNUMBER($A62)),"Review: check cash date",IF(NOT(ISNUMBER($G62)),"Review: check amount",IF(NOT(ISNUMBER($H62)),"Review: check confidence",IF(OR(Assumptions!$B$4="",Assumptions!$B$7="",Assumptions!$B$8="",Assumptions!$B$9="",Assumptions!$B$10="",Assumptions!$B$11="",Assumptions!$B$12=""),"Review: check assumptions",IF(OR($G62&lt;0,$G62&gt;Assumptions!$B$10),"Review: amount outside limit",IF(OR($H62&lt;Assumptions!$B$11,$H62&gt;Assumptions!$B$12),"Review: confidence outside limits",IF(OR(AND($B62="Cash In",$F62="Paid"),AND($B62="Cash Out",$F62="Received")),"Review: check flow and status",IF($A62&lt;Assumptions!$B$4-Assumptions!$B$8,"Review: date before allowed window",IF($A62&gt;Assumptions!$B$4+7*Assumptions!$B$7+Assumptions!$B$9,"Review: date after allowed window",IF($A62&lt;Assumptions!$B$4,"Review: before forecast",IF($A62&gt;=Assumptions!$B$4+7*Assumptions!$B$7,"Review: outside horizon",""))))))))))))))))))))</f>
        <v/>
      </c>
      <c r="L62" s="19" t="n"/>
    </row>
    <row r="63" ht="22" customHeight="1">
      <c r="A63" s="35" t="n"/>
      <c r="B63" s="17" t="n"/>
      <c r="C63" s="17" t="n"/>
      <c r="D63" s="18" t="n"/>
      <c r="E63" s="19" t="n"/>
      <c r="F63" s="17" t="n"/>
      <c r="G63" s="36" t="n"/>
      <c r="H63" s="21" t="n"/>
      <c r="I63" s="34">
        <f>IF(NOT(ISNUMBER($A63)),"",IFERROR($A63-WEEKDAY($A63,2)+1,""))</f>
        <v/>
      </c>
      <c r="J63" s="31">
        <f>IF(OR($A63="",$B63="",NOT(ISNUMBER($G63)),NOT(ISNUMBER($H63))),"",IFERROR(IF($B63="Cash In",$G63*$H63,IF($B63="Cash Out",-$G63*$H63,"")),""))</f>
        <v/>
      </c>
      <c r="K63" s="23">
        <f>IF(COUNTA($A63:$H63)=0,"",IF($A63="","Review: enter cash date",IF($B63="","Review: enter flow",IF($C63="","Review: enter category",IF($D63="","Review: enter customer/vendor",IF($E63="","Review: enter property/purpose",IF($F63="","Review: enter status",IF($G63="","Review: enter amount",IF($H63="","Review: enter confidence",IF(NOT(ISNUMBER($A63)),"Review: check cash date",IF(NOT(ISNUMBER($G63)),"Review: check amount",IF(NOT(ISNUMBER($H63)),"Review: check confidence",IF(OR(Assumptions!$B$4="",Assumptions!$B$7="",Assumptions!$B$8="",Assumptions!$B$9="",Assumptions!$B$10="",Assumptions!$B$11="",Assumptions!$B$12=""),"Review: check assumptions",IF(OR($G63&lt;0,$G63&gt;Assumptions!$B$10),"Review: amount outside limit",IF(OR($H63&lt;Assumptions!$B$11,$H63&gt;Assumptions!$B$12),"Review: confidence outside limits",IF(OR(AND($B63="Cash In",$F63="Paid"),AND($B63="Cash Out",$F63="Received")),"Review: check flow and status",IF($A63&lt;Assumptions!$B$4-Assumptions!$B$8,"Review: date before allowed window",IF($A63&gt;Assumptions!$B$4+7*Assumptions!$B$7+Assumptions!$B$9,"Review: date after allowed window",IF($A63&lt;Assumptions!$B$4,"Review: before forecast",IF($A63&gt;=Assumptions!$B$4+7*Assumptions!$B$7,"Review: outside horizon",""))))))))))))))))))))</f>
        <v/>
      </c>
      <c r="L63" s="19" t="n"/>
    </row>
    <row r="64" ht="22" customHeight="1">
      <c r="A64" s="35" t="n"/>
      <c r="B64" s="17" t="n"/>
      <c r="C64" s="17" t="n"/>
      <c r="D64" s="18" t="n"/>
      <c r="E64" s="19" t="n"/>
      <c r="F64" s="17" t="n"/>
      <c r="G64" s="36" t="n"/>
      <c r="H64" s="21" t="n"/>
      <c r="I64" s="32">
        <f>IF(NOT(ISNUMBER($A64)),"",IFERROR($A64-WEEKDAY($A64,2)+1,""))</f>
        <v/>
      </c>
      <c r="J64" s="33">
        <f>IF(OR($A64="",$B64="",NOT(ISNUMBER($G64)),NOT(ISNUMBER($H64))),"",IFERROR(IF($B64="Cash In",$G64*$H64,IF($B64="Cash Out",-$G64*$H64,"")),""))</f>
        <v/>
      </c>
      <c r="K64" s="22">
        <f>IF(COUNTA($A64:$H64)=0,"",IF($A64="","Review: enter cash date",IF($B64="","Review: enter flow",IF($C64="","Review: enter category",IF($D64="","Review: enter customer/vendor",IF($E64="","Review: enter property/purpose",IF($F64="","Review: enter status",IF($G64="","Review: enter amount",IF($H64="","Review: enter confidence",IF(NOT(ISNUMBER($A64)),"Review: check cash date",IF(NOT(ISNUMBER($G64)),"Review: check amount",IF(NOT(ISNUMBER($H64)),"Review: check confidence",IF(OR(Assumptions!$B$4="",Assumptions!$B$7="",Assumptions!$B$8="",Assumptions!$B$9="",Assumptions!$B$10="",Assumptions!$B$11="",Assumptions!$B$12=""),"Review: check assumptions",IF(OR($G64&lt;0,$G64&gt;Assumptions!$B$10),"Review: amount outside limit",IF(OR($H64&lt;Assumptions!$B$11,$H64&gt;Assumptions!$B$12),"Review: confidence outside limits",IF(OR(AND($B64="Cash In",$F64="Paid"),AND($B64="Cash Out",$F64="Received")),"Review: check flow and status",IF($A64&lt;Assumptions!$B$4-Assumptions!$B$8,"Review: date before allowed window",IF($A64&gt;Assumptions!$B$4+7*Assumptions!$B$7+Assumptions!$B$9,"Review: date after allowed window",IF($A64&lt;Assumptions!$B$4,"Review: before forecast",IF($A64&gt;=Assumptions!$B$4+7*Assumptions!$B$7,"Review: outside horizon",""))))))))))))))))))))</f>
        <v/>
      </c>
      <c r="L64" s="19" t="n"/>
    </row>
    <row r="65" ht="22" customHeight="1">
      <c r="A65" s="35" t="n"/>
      <c r="B65" s="17" t="n"/>
      <c r="C65" s="17" t="n"/>
      <c r="D65" s="18" t="n"/>
      <c r="E65" s="19" t="n"/>
      <c r="F65" s="17" t="n"/>
      <c r="G65" s="36" t="n"/>
      <c r="H65" s="21" t="n"/>
      <c r="I65" s="34">
        <f>IF(NOT(ISNUMBER($A65)),"",IFERROR($A65-WEEKDAY($A65,2)+1,""))</f>
        <v/>
      </c>
      <c r="J65" s="31">
        <f>IF(OR($A65="",$B65="",NOT(ISNUMBER($G65)),NOT(ISNUMBER($H65))),"",IFERROR(IF($B65="Cash In",$G65*$H65,IF($B65="Cash Out",-$G65*$H65,"")),""))</f>
        <v/>
      </c>
      <c r="K65" s="23">
        <f>IF(COUNTA($A65:$H65)=0,"",IF($A65="","Review: enter cash date",IF($B65="","Review: enter flow",IF($C65="","Review: enter category",IF($D65="","Review: enter customer/vendor",IF($E65="","Review: enter property/purpose",IF($F65="","Review: enter status",IF($G65="","Review: enter amount",IF($H65="","Review: enter confidence",IF(NOT(ISNUMBER($A65)),"Review: check cash date",IF(NOT(ISNUMBER($G65)),"Review: check amount",IF(NOT(ISNUMBER($H65)),"Review: check confidence",IF(OR(Assumptions!$B$4="",Assumptions!$B$7="",Assumptions!$B$8="",Assumptions!$B$9="",Assumptions!$B$10="",Assumptions!$B$11="",Assumptions!$B$12=""),"Review: check assumptions",IF(OR($G65&lt;0,$G65&gt;Assumptions!$B$10),"Review: amount outside limit",IF(OR($H65&lt;Assumptions!$B$11,$H65&gt;Assumptions!$B$12),"Review: confidence outside limits",IF(OR(AND($B65="Cash In",$F65="Paid"),AND($B65="Cash Out",$F65="Received")),"Review: check flow and status",IF($A65&lt;Assumptions!$B$4-Assumptions!$B$8,"Review: date before allowed window",IF($A65&gt;Assumptions!$B$4+7*Assumptions!$B$7+Assumptions!$B$9,"Review: date after allowed window",IF($A65&lt;Assumptions!$B$4,"Review: before forecast",IF($A65&gt;=Assumptions!$B$4+7*Assumptions!$B$7,"Review: outside horizon",""))))))))))))))))))))</f>
        <v/>
      </c>
      <c r="L65" s="19" t="n"/>
    </row>
    <row r="66" ht="22" customHeight="1">
      <c r="A66" s="35" t="n"/>
      <c r="B66" s="17" t="n"/>
      <c r="C66" s="17" t="n"/>
      <c r="D66" s="18" t="n"/>
      <c r="E66" s="19" t="n"/>
      <c r="F66" s="17" t="n"/>
      <c r="G66" s="36" t="n"/>
      <c r="H66" s="21" t="n"/>
      <c r="I66" s="32">
        <f>IF(NOT(ISNUMBER($A66)),"",IFERROR($A66-WEEKDAY($A66,2)+1,""))</f>
        <v/>
      </c>
      <c r="J66" s="33">
        <f>IF(OR($A66="",$B66="",NOT(ISNUMBER($G66)),NOT(ISNUMBER($H66))),"",IFERROR(IF($B66="Cash In",$G66*$H66,IF($B66="Cash Out",-$G66*$H66,"")),""))</f>
        <v/>
      </c>
      <c r="K66" s="22">
        <f>IF(COUNTA($A66:$H66)=0,"",IF($A66="","Review: enter cash date",IF($B66="","Review: enter flow",IF($C66="","Review: enter category",IF($D66="","Review: enter customer/vendor",IF($E66="","Review: enter property/purpose",IF($F66="","Review: enter status",IF($G66="","Review: enter amount",IF($H66="","Review: enter confidence",IF(NOT(ISNUMBER($A66)),"Review: check cash date",IF(NOT(ISNUMBER($G66)),"Review: check amount",IF(NOT(ISNUMBER($H66)),"Review: check confidence",IF(OR(Assumptions!$B$4="",Assumptions!$B$7="",Assumptions!$B$8="",Assumptions!$B$9="",Assumptions!$B$10="",Assumptions!$B$11="",Assumptions!$B$12=""),"Review: check assumptions",IF(OR($G66&lt;0,$G66&gt;Assumptions!$B$10),"Review: amount outside limit",IF(OR($H66&lt;Assumptions!$B$11,$H66&gt;Assumptions!$B$12),"Review: confidence outside limits",IF(OR(AND($B66="Cash In",$F66="Paid"),AND($B66="Cash Out",$F66="Received")),"Review: check flow and status",IF($A66&lt;Assumptions!$B$4-Assumptions!$B$8,"Review: date before allowed window",IF($A66&gt;Assumptions!$B$4+7*Assumptions!$B$7+Assumptions!$B$9,"Review: date after allowed window",IF($A66&lt;Assumptions!$B$4,"Review: before forecast",IF($A66&gt;=Assumptions!$B$4+7*Assumptions!$B$7,"Review: outside horizon",""))))))))))))))))))))</f>
        <v/>
      </c>
      <c r="L66" s="19" t="n"/>
    </row>
    <row r="67" ht="22" customHeight="1">
      <c r="A67" s="35" t="n"/>
      <c r="B67" s="17" t="n"/>
      <c r="C67" s="17" t="n"/>
      <c r="D67" s="18" t="n"/>
      <c r="E67" s="19" t="n"/>
      <c r="F67" s="17" t="n"/>
      <c r="G67" s="36" t="n"/>
      <c r="H67" s="21" t="n"/>
      <c r="I67" s="34">
        <f>IF(NOT(ISNUMBER($A67)),"",IFERROR($A67-WEEKDAY($A67,2)+1,""))</f>
        <v/>
      </c>
      <c r="J67" s="31">
        <f>IF(OR($A67="",$B67="",NOT(ISNUMBER($G67)),NOT(ISNUMBER($H67))),"",IFERROR(IF($B67="Cash In",$G67*$H67,IF($B67="Cash Out",-$G67*$H67,"")),""))</f>
        <v/>
      </c>
      <c r="K67" s="23">
        <f>IF(COUNTA($A67:$H67)=0,"",IF($A67="","Review: enter cash date",IF($B67="","Review: enter flow",IF($C67="","Review: enter category",IF($D67="","Review: enter customer/vendor",IF($E67="","Review: enter property/purpose",IF($F67="","Review: enter status",IF($G67="","Review: enter amount",IF($H67="","Review: enter confidence",IF(NOT(ISNUMBER($A67)),"Review: check cash date",IF(NOT(ISNUMBER($G67)),"Review: check amount",IF(NOT(ISNUMBER($H67)),"Review: check confidence",IF(OR(Assumptions!$B$4="",Assumptions!$B$7="",Assumptions!$B$8="",Assumptions!$B$9="",Assumptions!$B$10="",Assumptions!$B$11="",Assumptions!$B$12=""),"Review: check assumptions",IF(OR($G67&lt;0,$G67&gt;Assumptions!$B$10),"Review: amount outside limit",IF(OR($H67&lt;Assumptions!$B$11,$H67&gt;Assumptions!$B$12),"Review: confidence outside limits",IF(OR(AND($B67="Cash In",$F67="Paid"),AND($B67="Cash Out",$F67="Received")),"Review: check flow and status",IF($A67&lt;Assumptions!$B$4-Assumptions!$B$8,"Review: date before allowed window",IF($A67&gt;Assumptions!$B$4+7*Assumptions!$B$7+Assumptions!$B$9,"Review: date after allowed window",IF($A67&lt;Assumptions!$B$4,"Review: before forecast",IF($A67&gt;=Assumptions!$B$4+7*Assumptions!$B$7,"Review: outside horizon",""))))))))))))))))))))</f>
        <v/>
      </c>
      <c r="L67" s="19" t="n"/>
    </row>
    <row r="68" ht="22" customHeight="1">
      <c r="A68" s="35" t="n"/>
      <c r="B68" s="17" t="n"/>
      <c r="C68" s="17" t="n"/>
      <c r="D68" s="18" t="n"/>
      <c r="E68" s="19" t="n"/>
      <c r="F68" s="17" t="n"/>
      <c r="G68" s="36" t="n"/>
      <c r="H68" s="21" t="n"/>
      <c r="I68" s="32">
        <f>IF(NOT(ISNUMBER($A68)),"",IFERROR($A68-WEEKDAY($A68,2)+1,""))</f>
        <v/>
      </c>
      <c r="J68" s="33">
        <f>IF(OR($A68="",$B68="",NOT(ISNUMBER($G68)),NOT(ISNUMBER($H68))),"",IFERROR(IF($B68="Cash In",$G68*$H68,IF($B68="Cash Out",-$G68*$H68,"")),""))</f>
        <v/>
      </c>
      <c r="K68" s="22">
        <f>IF(COUNTA($A68:$H68)=0,"",IF($A68="","Review: enter cash date",IF($B68="","Review: enter flow",IF($C68="","Review: enter category",IF($D68="","Review: enter customer/vendor",IF($E68="","Review: enter property/purpose",IF($F68="","Review: enter status",IF($G68="","Review: enter amount",IF($H68="","Review: enter confidence",IF(NOT(ISNUMBER($A68)),"Review: check cash date",IF(NOT(ISNUMBER($G68)),"Review: check amount",IF(NOT(ISNUMBER($H68)),"Review: check confidence",IF(OR(Assumptions!$B$4="",Assumptions!$B$7="",Assumptions!$B$8="",Assumptions!$B$9="",Assumptions!$B$10="",Assumptions!$B$11="",Assumptions!$B$12=""),"Review: check assumptions",IF(OR($G68&lt;0,$G68&gt;Assumptions!$B$10),"Review: amount outside limit",IF(OR($H68&lt;Assumptions!$B$11,$H68&gt;Assumptions!$B$12),"Review: confidence outside limits",IF(OR(AND($B68="Cash In",$F68="Paid"),AND($B68="Cash Out",$F68="Received")),"Review: check flow and status",IF($A68&lt;Assumptions!$B$4-Assumptions!$B$8,"Review: date before allowed window",IF($A68&gt;Assumptions!$B$4+7*Assumptions!$B$7+Assumptions!$B$9,"Review: date after allowed window",IF($A68&lt;Assumptions!$B$4,"Review: before forecast",IF($A68&gt;=Assumptions!$B$4+7*Assumptions!$B$7,"Review: outside horizon",""))))))))))))))))))))</f>
        <v/>
      </c>
      <c r="L68" s="19" t="n"/>
    </row>
    <row r="69" ht="22" customHeight="1">
      <c r="A69" s="35" t="n"/>
      <c r="B69" s="17" t="n"/>
      <c r="C69" s="17" t="n"/>
      <c r="D69" s="18" t="n"/>
      <c r="E69" s="19" t="n"/>
      <c r="F69" s="17" t="n"/>
      <c r="G69" s="36" t="n"/>
      <c r="H69" s="21" t="n"/>
      <c r="I69" s="34">
        <f>IF(NOT(ISNUMBER($A69)),"",IFERROR($A69-WEEKDAY($A69,2)+1,""))</f>
        <v/>
      </c>
      <c r="J69" s="31">
        <f>IF(OR($A69="",$B69="",NOT(ISNUMBER($G69)),NOT(ISNUMBER($H69))),"",IFERROR(IF($B69="Cash In",$G69*$H69,IF($B69="Cash Out",-$G69*$H69,"")),""))</f>
        <v/>
      </c>
      <c r="K69" s="23">
        <f>IF(COUNTA($A69:$H69)=0,"",IF($A69="","Review: enter cash date",IF($B69="","Review: enter flow",IF($C69="","Review: enter category",IF($D69="","Review: enter customer/vendor",IF($E69="","Review: enter property/purpose",IF($F69="","Review: enter status",IF($G69="","Review: enter amount",IF($H69="","Review: enter confidence",IF(NOT(ISNUMBER($A69)),"Review: check cash date",IF(NOT(ISNUMBER($G69)),"Review: check amount",IF(NOT(ISNUMBER($H69)),"Review: check confidence",IF(OR(Assumptions!$B$4="",Assumptions!$B$7="",Assumptions!$B$8="",Assumptions!$B$9="",Assumptions!$B$10="",Assumptions!$B$11="",Assumptions!$B$12=""),"Review: check assumptions",IF(OR($G69&lt;0,$G69&gt;Assumptions!$B$10),"Review: amount outside limit",IF(OR($H69&lt;Assumptions!$B$11,$H69&gt;Assumptions!$B$12),"Review: confidence outside limits",IF(OR(AND($B69="Cash In",$F69="Paid"),AND($B69="Cash Out",$F69="Received")),"Review: check flow and status",IF($A69&lt;Assumptions!$B$4-Assumptions!$B$8,"Review: date before allowed window",IF($A69&gt;Assumptions!$B$4+7*Assumptions!$B$7+Assumptions!$B$9,"Review: date after allowed window",IF($A69&lt;Assumptions!$B$4,"Review: before forecast",IF($A69&gt;=Assumptions!$B$4+7*Assumptions!$B$7,"Review: outside horizon",""))))))))))))))))))))</f>
        <v/>
      </c>
      <c r="L69" s="19" t="n"/>
    </row>
    <row r="70" ht="22" customHeight="1">
      <c r="A70" s="35" t="n"/>
      <c r="B70" s="17" t="n"/>
      <c r="C70" s="17" t="n"/>
      <c r="D70" s="18" t="n"/>
      <c r="E70" s="19" t="n"/>
      <c r="F70" s="17" t="n"/>
      <c r="G70" s="36" t="n"/>
      <c r="H70" s="21" t="n"/>
      <c r="I70" s="32">
        <f>IF(NOT(ISNUMBER($A70)),"",IFERROR($A70-WEEKDAY($A70,2)+1,""))</f>
        <v/>
      </c>
      <c r="J70" s="33">
        <f>IF(OR($A70="",$B70="",NOT(ISNUMBER($G70)),NOT(ISNUMBER($H70))),"",IFERROR(IF($B70="Cash In",$G70*$H70,IF($B70="Cash Out",-$G70*$H70,"")),""))</f>
        <v/>
      </c>
      <c r="K70" s="22">
        <f>IF(COUNTA($A70:$H70)=0,"",IF($A70="","Review: enter cash date",IF($B70="","Review: enter flow",IF($C70="","Review: enter category",IF($D70="","Review: enter customer/vendor",IF($E70="","Review: enter property/purpose",IF($F70="","Review: enter status",IF($G70="","Review: enter amount",IF($H70="","Review: enter confidence",IF(NOT(ISNUMBER($A70)),"Review: check cash date",IF(NOT(ISNUMBER($G70)),"Review: check amount",IF(NOT(ISNUMBER($H70)),"Review: check confidence",IF(OR(Assumptions!$B$4="",Assumptions!$B$7="",Assumptions!$B$8="",Assumptions!$B$9="",Assumptions!$B$10="",Assumptions!$B$11="",Assumptions!$B$12=""),"Review: check assumptions",IF(OR($G70&lt;0,$G70&gt;Assumptions!$B$10),"Review: amount outside limit",IF(OR($H70&lt;Assumptions!$B$11,$H70&gt;Assumptions!$B$12),"Review: confidence outside limits",IF(OR(AND($B70="Cash In",$F70="Paid"),AND($B70="Cash Out",$F70="Received")),"Review: check flow and status",IF($A70&lt;Assumptions!$B$4-Assumptions!$B$8,"Review: date before allowed window",IF($A70&gt;Assumptions!$B$4+7*Assumptions!$B$7+Assumptions!$B$9,"Review: date after allowed window",IF($A70&lt;Assumptions!$B$4,"Review: before forecast",IF($A70&gt;=Assumptions!$B$4+7*Assumptions!$B$7,"Review: outside horizon",""))))))))))))))))))))</f>
        <v/>
      </c>
      <c r="L70" s="19" t="n"/>
    </row>
    <row r="71" ht="22" customHeight="1">
      <c r="A71" s="35" t="n"/>
      <c r="B71" s="17" t="n"/>
      <c r="C71" s="17" t="n"/>
      <c r="D71" s="18" t="n"/>
      <c r="E71" s="19" t="n"/>
      <c r="F71" s="17" t="n"/>
      <c r="G71" s="36" t="n"/>
      <c r="H71" s="21" t="n"/>
      <c r="I71" s="34">
        <f>IF(NOT(ISNUMBER($A71)),"",IFERROR($A71-WEEKDAY($A71,2)+1,""))</f>
        <v/>
      </c>
      <c r="J71" s="31">
        <f>IF(OR($A71="",$B71="",NOT(ISNUMBER($G71)),NOT(ISNUMBER($H71))),"",IFERROR(IF($B71="Cash In",$G71*$H71,IF($B71="Cash Out",-$G71*$H71,"")),""))</f>
        <v/>
      </c>
      <c r="K71" s="23">
        <f>IF(COUNTA($A71:$H71)=0,"",IF($A71="","Review: enter cash date",IF($B71="","Review: enter flow",IF($C71="","Review: enter category",IF($D71="","Review: enter customer/vendor",IF($E71="","Review: enter property/purpose",IF($F71="","Review: enter status",IF($G71="","Review: enter amount",IF($H71="","Review: enter confidence",IF(NOT(ISNUMBER($A71)),"Review: check cash date",IF(NOT(ISNUMBER($G71)),"Review: check amount",IF(NOT(ISNUMBER($H71)),"Review: check confidence",IF(OR(Assumptions!$B$4="",Assumptions!$B$7="",Assumptions!$B$8="",Assumptions!$B$9="",Assumptions!$B$10="",Assumptions!$B$11="",Assumptions!$B$12=""),"Review: check assumptions",IF(OR($G71&lt;0,$G71&gt;Assumptions!$B$10),"Review: amount outside limit",IF(OR($H71&lt;Assumptions!$B$11,$H71&gt;Assumptions!$B$12),"Review: confidence outside limits",IF(OR(AND($B71="Cash In",$F71="Paid"),AND($B71="Cash Out",$F71="Received")),"Review: check flow and status",IF($A71&lt;Assumptions!$B$4-Assumptions!$B$8,"Review: date before allowed window",IF($A71&gt;Assumptions!$B$4+7*Assumptions!$B$7+Assumptions!$B$9,"Review: date after allowed window",IF($A71&lt;Assumptions!$B$4,"Review: before forecast",IF($A71&gt;=Assumptions!$B$4+7*Assumptions!$B$7,"Review: outside horizon",""))))))))))))))))))))</f>
        <v/>
      </c>
      <c r="L71" s="19" t="n"/>
    </row>
    <row r="72" ht="22" customHeight="1">
      <c r="A72" s="35" t="n"/>
      <c r="B72" s="17" t="n"/>
      <c r="C72" s="17" t="n"/>
      <c r="D72" s="18" t="n"/>
      <c r="E72" s="19" t="n"/>
      <c r="F72" s="17" t="n"/>
      <c r="G72" s="36" t="n"/>
      <c r="H72" s="21" t="n"/>
      <c r="I72" s="32">
        <f>IF(NOT(ISNUMBER($A72)),"",IFERROR($A72-WEEKDAY($A72,2)+1,""))</f>
        <v/>
      </c>
      <c r="J72" s="33">
        <f>IF(OR($A72="",$B72="",NOT(ISNUMBER($G72)),NOT(ISNUMBER($H72))),"",IFERROR(IF($B72="Cash In",$G72*$H72,IF($B72="Cash Out",-$G72*$H72,"")),""))</f>
        <v/>
      </c>
      <c r="K72" s="22">
        <f>IF(COUNTA($A72:$H72)=0,"",IF($A72="","Review: enter cash date",IF($B72="","Review: enter flow",IF($C72="","Review: enter category",IF($D72="","Review: enter customer/vendor",IF($E72="","Review: enter property/purpose",IF($F72="","Review: enter status",IF($G72="","Review: enter amount",IF($H72="","Review: enter confidence",IF(NOT(ISNUMBER($A72)),"Review: check cash date",IF(NOT(ISNUMBER($G72)),"Review: check amount",IF(NOT(ISNUMBER($H72)),"Review: check confidence",IF(OR(Assumptions!$B$4="",Assumptions!$B$7="",Assumptions!$B$8="",Assumptions!$B$9="",Assumptions!$B$10="",Assumptions!$B$11="",Assumptions!$B$12=""),"Review: check assumptions",IF(OR($G72&lt;0,$G72&gt;Assumptions!$B$10),"Review: amount outside limit",IF(OR($H72&lt;Assumptions!$B$11,$H72&gt;Assumptions!$B$12),"Review: confidence outside limits",IF(OR(AND($B72="Cash In",$F72="Paid"),AND($B72="Cash Out",$F72="Received")),"Review: check flow and status",IF($A72&lt;Assumptions!$B$4-Assumptions!$B$8,"Review: date before allowed window",IF($A72&gt;Assumptions!$B$4+7*Assumptions!$B$7+Assumptions!$B$9,"Review: date after allowed window",IF($A72&lt;Assumptions!$B$4,"Review: before forecast",IF($A72&gt;=Assumptions!$B$4+7*Assumptions!$B$7,"Review: outside horizon",""))))))))))))))))))))</f>
        <v/>
      </c>
      <c r="L72" s="19" t="n"/>
    </row>
    <row r="73" ht="22" customHeight="1">
      <c r="A73" s="35" t="n"/>
      <c r="B73" s="17" t="n"/>
      <c r="C73" s="17" t="n"/>
      <c r="D73" s="18" t="n"/>
      <c r="E73" s="19" t="n"/>
      <c r="F73" s="17" t="n"/>
      <c r="G73" s="36" t="n"/>
      <c r="H73" s="21" t="n"/>
      <c r="I73" s="34">
        <f>IF(NOT(ISNUMBER($A73)),"",IFERROR($A73-WEEKDAY($A73,2)+1,""))</f>
        <v/>
      </c>
      <c r="J73" s="31">
        <f>IF(OR($A73="",$B73="",NOT(ISNUMBER($G73)),NOT(ISNUMBER($H73))),"",IFERROR(IF($B73="Cash In",$G73*$H73,IF($B73="Cash Out",-$G73*$H73,"")),""))</f>
        <v/>
      </c>
      <c r="K73" s="23">
        <f>IF(COUNTA($A73:$H73)=0,"",IF($A73="","Review: enter cash date",IF($B73="","Review: enter flow",IF($C73="","Review: enter category",IF($D73="","Review: enter customer/vendor",IF($E73="","Review: enter property/purpose",IF($F73="","Review: enter status",IF($G73="","Review: enter amount",IF($H73="","Review: enter confidence",IF(NOT(ISNUMBER($A73)),"Review: check cash date",IF(NOT(ISNUMBER($G73)),"Review: check amount",IF(NOT(ISNUMBER($H73)),"Review: check confidence",IF(OR(Assumptions!$B$4="",Assumptions!$B$7="",Assumptions!$B$8="",Assumptions!$B$9="",Assumptions!$B$10="",Assumptions!$B$11="",Assumptions!$B$12=""),"Review: check assumptions",IF(OR($G73&lt;0,$G73&gt;Assumptions!$B$10),"Review: amount outside limit",IF(OR($H73&lt;Assumptions!$B$11,$H73&gt;Assumptions!$B$12),"Review: confidence outside limits",IF(OR(AND($B73="Cash In",$F73="Paid"),AND($B73="Cash Out",$F73="Received")),"Review: check flow and status",IF($A73&lt;Assumptions!$B$4-Assumptions!$B$8,"Review: date before allowed window",IF($A73&gt;Assumptions!$B$4+7*Assumptions!$B$7+Assumptions!$B$9,"Review: date after allowed window",IF($A73&lt;Assumptions!$B$4,"Review: before forecast",IF($A73&gt;=Assumptions!$B$4+7*Assumptions!$B$7,"Review: outside horizon",""))))))))))))))))))))</f>
        <v/>
      </c>
      <c r="L73" s="19" t="n"/>
    </row>
    <row r="74" ht="22" customHeight="1">
      <c r="A74" s="35" t="n"/>
      <c r="B74" s="17" t="n"/>
      <c r="C74" s="17" t="n"/>
      <c r="D74" s="18" t="n"/>
      <c r="E74" s="19" t="n"/>
      <c r="F74" s="17" t="n"/>
      <c r="G74" s="36" t="n"/>
      <c r="H74" s="21" t="n"/>
      <c r="I74" s="32">
        <f>IF(NOT(ISNUMBER($A74)),"",IFERROR($A74-WEEKDAY($A74,2)+1,""))</f>
        <v/>
      </c>
      <c r="J74" s="33">
        <f>IF(OR($A74="",$B74="",NOT(ISNUMBER($G74)),NOT(ISNUMBER($H74))),"",IFERROR(IF($B74="Cash In",$G74*$H74,IF($B74="Cash Out",-$G74*$H74,"")),""))</f>
        <v/>
      </c>
      <c r="K74" s="22">
        <f>IF(COUNTA($A74:$H74)=0,"",IF($A74="","Review: enter cash date",IF($B74="","Review: enter flow",IF($C74="","Review: enter category",IF($D74="","Review: enter customer/vendor",IF($E74="","Review: enter property/purpose",IF($F74="","Review: enter status",IF($G74="","Review: enter amount",IF($H74="","Review: enter confidence",IF(NOT(ISNUMBER($A74)),"Review: check cash date",IF(NOT(ISNUMBER($G74)),"Review: check amount",IF(NOT(ISNUMBER($H74)),"Review: check confidence",IF(OR(Assumptions!$B$4="",Assumptions!$B$7="",Assumptions!$B$8="",Assumptions!$B$9="",Assumptions!$B$10="",Assumptions!$B$11="",Assumptions!$B$12=""),"Review: check assumptions",IF(OR($G74&lt;0,$G74&gt;Assumptions!$B$10),"Review: amount outside limit",IF(OR($H74&lt;Assumptions!$B$11,$H74&gt;Assumptions!$B$12),"Review: confidence outside limits",IF(OR(AND($B74="Cash In",$F74="Paid"),AND($B74="Cash Out",$F74="Received")),"Review: check flow and status",IF($A74&lt;Assumptions!$B$4-Assumptions!$B$8,"Review: date before allowed window",IF($A74&gt;Assumptions!$B$4+7*Assumptions!$B$7+Assumptions!$B$9,"Review: date after allowed window",IF($A74&lt;Assumptions!$B$4,"Review: before forecast",IF($A74&gt;=Assumptions!$B$4+7*Assumptions!$B$7,"Review: outside horizon",""))))))))))))))))))))</f>
        <v/>
      </c>
      <c r="L74" s="19" t="n"/>
    </row>
    <row r="75" ht="22" customHeight="1">
      <c r="A75" s="35" t="n"/>
      <c r="B75" s="17" t="n"/>
      <c r="C75" s="17" t="n"/>
      <c r="D75" s="18" t="n"/>
      <c r="E75" s="19" t="n"/>
      <c r="F75" s="17" t="n"/>
      <c r="G75" s="36" t="n"/>
      <c r="H75" s="21" t="n"/>
      <c r="I75" s="34">
        <f>IF(NOT(ISNUMBER($A75)),"",IFERROR($A75-WEEKDAY($A75,2)+1,""))</f>
        <v/>
      </c>
      <c r="J75" s="31">
        <f>IF(OR($A75="",$B75="",NOT(ISNUMBER($G75)),NOT(ISNUMBER($H75))),"",IFERROR(IF($B75="Cash In",$G75*$H75,IF($B75="Cash Out",-$G75*$H75,"")),""))</f>
        <v/>
      </c>
      <c r="K75" s="23">
        <f>IF(COUNTA($A75:$H75)=0,"",IF($A75="","Review: enter cash date",IF($B75="","Review: enter flow",IF($C75="","Review: enter category",IF($D75="","Review: enter customer/vendor",IF($E75="","Review: enter property/purpose",IF($F75="","Review: enter status",IF($G75="","Review: enter amount",IF($H75="","Review: enter confidence",IF(NOT(ISNUMBER($A75)),"Review: check cash date",IF(NOT(ISNUMBER($G75)),"Review: check amount",IF(NOT(ISNUMBER($H75)),"Review: check confidence",IF(OR(Assumptions!$B$4="",Assumptions!$B$7="",Assumptions!$B$8="",Assumptions!$B$9="",Assumptions!$B$10="",Assumptions!$B$11="",Assumptions!$B$12=""),"Review: check assumptions",IF(OR($G75&lt;0,$G75&gt;Assumptions!$B$10),"Review: amount outside limit",IF(OR($H75&lt;Assumptions!$B$11,$H75&gt;Assumptions!$B$12),"Review: confidence outside limits",IF(OR(AND($B75="Cash In",$F75="Paid"),AND($B75="Cash Out",$F75="Received")),"Review: check flow and status",IF($A75&lt;Assumptions!$B$4-Assumptions!$B$8,"Review: date before allowed window",IF($A75&gt;Assumptions!$B$4+7*Assumptions!$B$7+Assumptions!$B$9,"Review: date after allowed window",IF($A75&lt;Assumptions!$B$4,"Review: before forecast",IF($A75&gt;=Assumptions!$B$4+7*Assumptions!$B$7,"Review: outside horizon",""))))))))))))))))))))</f>
        <v/>
      </c>
      <c r="L75" s="19" t="n"/>
    </row>
    <row r="76" ht="22" customHeight="1">
      <c r="A76" s="35" t="n"/>
      <c r="B76" s="17" t="n"/>
      <c r="C76" s="17" t="n"/>
      <c r="D76" s="18" t="n"/>
      <c r="E76" s="19" t="n"/>
      <c r="F76" s="17" t="n"/>
      <c r="G76" s="36" t="n"/>
      <c r="H76" s="21" t="n"/>
      <c r="I76" s="32">
        <f>IF(NOT(ISNUMBER($A76)),"",IFERROR($A76-WEEKDAY($A76,2)+1,""))</f>
        <v/>
      </c>
      <c r="J76" s="33">
        <f>IF(OR($A76="",$B76="",NOT(ISNUMBER($G76)),NOT(ISNUMBER($H76))),"",IFERROR(IF($B76="Cash In",$G76*$H76,IF($B76="Cash Out",-$G76*$H76,"")),""))</f>
        <v/>
      </c>
      <c r="K76" s="22">
        <f>IF(COUNTA($A76:$H76)=0,"",IF($A76="","Review: enter cash date",IF($B76="","Review: enter flow",IF($C76="","Review: enter category",IF($D76="","Review: enter customer/vendor",IF($E76="","Review: enter property/purpose",IF($F76="","Review: enter status",IF($G76="","Review: enter amount",IF($H76="","Review: enter confidence",IF(NOT(ISNUMBER($A76)),"Review: check cash date",IF(NOT(ISNUMBER($G76)),"Review: check amount",IF(NOT(ISNUMBER($H76)),"Review: check confidence",IF(OR(Assumptions!$B$4="",Assumptions!$B$7="",Assumptions!$B$8="",Assumptions!$B$9="",Assumptions!$B$10="",Assumptions!$B$11="",Assumptions!$B$12=""),"Review: check assumptions",IF(OR($G76&lt;0,$G76&gt;Assumptions!$B$10),"Review: amount outside limit",IF(OR($H76&lt;Assumptions!$B$11,$H76&gt;Assumptions!$B$12),"Review: confidence outside limits",IF(OR(AND($B76="Cash In",$F76="Paid"),AND($B76="Cash Out",$F76="Received")),"Review: check flow and status",IF($A76&lt;Assumptions!$B$4-Assumptions!$B$8,"Review: date before allowed window",IF($A76&gt;Assumptions!$B$4+7*Assumptions!$B$7+Assumptions!$B$9,"Review: date after allowed window",IF($A76&lt;Assumptions!$B$4,"Review: before forecast",IF($A76&gt;=Assumptions!$B$4+7*Assumptions!$B$7,"Review: outside horizon",""))))))))))))))))))))</f>
        <v/>
      </c>
      <c r="L76" s="19" t="n"/>
    </row>
    <row r="77" ht="22" customHeight="1">
      <c r="A77" s="35" t="n"/>
      <c r="B77" s="17" t="n"/>
      <c r="C77" s="17" t="n"/>
      <c r="D77" s="18" t="n"/>
      <c r="E77" s="19" t="n"/>
      <c r="F77" s="17" t="n"/>
      <c r="G77" s="36" t="n"/>
      <c r="H77" s="21" t="n"/>
      <c r="I77" s="34">
        <f>IF(NOT(ISNUMBER($A77)),"",IFERROR($A77-WEEKDAY($A77,2)+1,""))</f>
        <v/>
      </c>
      <c r="J77" s="31">
        <f>IF(OR($A77="",$B77="",NOT(ISNUMBER($G77)),NOT(ISNUMBER($H77))),"",IFERROR(IF($B77="Cash In",$G77*$H77,IF($B77="Cash Out",-$G77*$H77,"")),""))</f>
        <v/>
      </c>
      <c r="K77" s="23">
        <f>IF(COUNTA($A77:$H77)=0,"",IF($A77="","Review: enter cash date",IF($B77="","Review: enter flow",IF($C77="","Review: enter category",IF($D77="","Review: enter customer/vendor",IF($E77="","Review: enter property/purpose",IF($F77="","Review: enter status",IF($G77="","Review: enter amount",IF($H77="","Review: enter confidence",IF(NOT(ISNUMBER($A77)),"Review: check cash date",IF(NOT(ISNUMBER($G77)),"Review: check amount",IF(NOT(ISNUMBER($H77)),"Review: check confidence",IF(OR(Assumptions!$B$4="",Assumptions!$B$7="",Assumptions!$B$8="",Assumptions!$B$9="",Assumptions!$B$10="",Assumptions!$B$11="",Assumptions!$B$12=""),"Review: check assumptions",IF(OR($G77&lt;0,$G77&gt;Assumptions!$B$10),"Review: amount outside limit",IF(OR($H77&lt;Assumptions!$B$11,$H77&gt;Assumptions!$B$12),"Review: confidence outside limits",IF(OR(AND($B77="Cash In",$F77="Paid"),AND($B77="Cash Out",$F77="Received")),"Review: check flow and status",IF($A77&lt;Assumptions!$B$4-Assumptions!$B$8,"Review: date before allowed window",IF($A77&gt;Assumptions!$B$4+7*Assumptions!$B$7+Assumptions!$B$9,"Review: date after allowed window",IF($A77&lt;Assumptions!$B$4,"Review: before forecast",IF($A77&gt;=Assumptions!$B$4+7*Assumptions!$B$7,"Review: outside horizon",""))))))))))))))))))))</f>
        <v/>
      </c>
      <c r="L77" s="19" t="n"/>
    </row>
    <row r="78" ht="22" customHeight="1">
      <c r="A78" s="35" t="n"/>
      <c r="B78" s="17" t="n"/>
      <c r="C78" s="17" t="n"/>
      <c r="D78" s="18" t="n"/>
      <c r="E78" s="19" t="n"/>
      <c r="F78" s="17" t="n"/>
      <c r="G78" s="36" t="n"/>
      <c r="H78" s="21" t="n"/>
      <c r="I78" s="32">
        <f>IF(NOT(ISNUMBER($A78)),"",IFERROR($A78-WEEKDAY($A78,2)+1,""))</f>
        <v/>
      </c>
      <c r="J78" s="33">
        <f>IF(OR($A78="",$B78="",NOT(ISNUMBER($G78)),NOT(ISNUMBER($H78))),"",IFERROR(IF($B78="Cash In",$G78*$H78,IF($B78="Cash Out",-$G78*$H78,"")),""))</f>
        <v/>
      </c>
      <c r="K78" s="22">
        <f>IF(COUNTA($A78:$H78)=0,"",IF($A78="","Review: enter cash date",IF($B78="","Review: enter flow",IF($C78="","Review: enter category",IF($D78="","Review: enter customer/vendor",IF($E78="","Review: enter property/purpose",IF($F78="","Review: enter status",IF($G78="","Review: enter amount",IF($H78="","Review: enter confidence",IF(NOT(ISNUMBER($A78)),"Review: check cash date",IF(NOT(ISNUMBER($G78)),"Review: check amount",IF(NOT(ISNUMBER($H78)),"Review: check confidence",IF(OR(Assumptions!$B$4="",Assumptions!$B$7="",Assumptions!$B$8="",Assumptions!$B$9="",Assumptions!$B$10="",Assumptions!$B$11="",Assumptions!$B$12=""),"Review: check assumptions",IF(OR($G78&lt;0,$G78&gt;Assumptions!$B$10),"Review: amount outside limit",IF(OR($H78&lt;Assumptions!$B$11,$H78&gt;Assumptions!$B$12),"Review: confidence outside limits",IF(OR(AND($B78="Cash In",$F78="Paid"),AND($B78="Cash Out",$F78="Received")),"Review: check flow and status",IF($A78&lt;Assumptions!$B$4-Assumptions!$B$8,"Review: date before allowed window",IF($A78&gt;Assumptions!$B$4+7*Assumptions!$B$7+Assumptions!$B$9,"Review: date after allowed window",IF($A78&lt;Assumptions!$B$4,"Review: before forecast",IF($A78&gt;=Assumptions!$B$4+7*Assumptions!$B$7,"Review: outside horizon",""))))))))))))))))))))</f>
        <v/>
      </c>
      <c r="L78" s="19" t="n"/>
    </row>
    <row r="79" ht="22" customHeight="1">
      <c r="A79" s="35" t="n"/>
      <c r="B79" s="17" t="n"/>
      <c r="C79" s="17" t="n"/>
      <c r="D79" s="18" t="n"/>
      <c r="E79" s="19" t="n"/>
      <c r="F79" s="17" t="n"/>
      <c r="G79" s="36" t="n"/>
      <c r="H79" s="21" t="n"/>
      <c r="I79" s="34">
        <f>IF(NOT(ISNUMBER($A79)),"",IFERROR($A79-WEEKDAY($A79,2)+1,""))</f>
        <v/>
      </c>
      <c r="J79" s="31">
        <f>IF(OR($A79="",$B79="",NOT(ISNUMBER($G79)),NOT(ISNUMBER($H79))),"",IFERROR(IF($B79="Cash In",$G79*$H79,IF($B79="Cash Out",-$G79*$H79,"")),""))</f>
        <v/>
      </c>
      <c r="K79" s="23">
        <f>IF(COUNTA($A79:$H79)=0,"",IF($A79="","Review: enter cash date",IF($B79="","Review: enter flow",IF($C79="","Review: enter category",IF($D79="","Review: enter customer/vendor",IF($E79="","Review: enter property/purpose",IF($F79="","Review: enter status",IF($G79="","Review: enter amount",IF($H79="","Review: enter confidence",IF(NOT(ISNUMBER($A79)),"Review: check cash date",IF(NOT(ISNUMBER($G79)),"Review: check amount",IF(NOT(ISNUMBER($H79)),"Review: check confidence",IF(OR(Assumptions!$B$4="",Assumptions!$B$7="",Assumptions!$B$8="",Assumptions!$B$9="",Assumptions!$B$10="",Assumptions!$B$11="",Assumptions!$B$12=""),"Review: check assumptions",IF(OR($G79&lt;0,$G79&gt;Assumptions!$B$10),"Review: amount outside limit",IF(OR($H79&lt;Assumptions!$B$11,$H79&gt;Assumptions!$B$12),"Review: confidence outside limits",IF(OR(AND($B79="Cash In",$F79="Paid"),AND($B79="Cash Out",$F79="Received")),"Review: check flow and status",IF($A79&lt;Assumptions!$B$4-Assumptions!$B$8,"Review: date before allowed window",IF($A79&gt;Assumptions!$B$4+7*Assumptions!$B$7+Assumptions!$B$9,"Review: date after allowed window",IF($A79&lt;Assumptions!$B$4,"Review: before forecast",IF($A79&gt;=Assumptions!$B$4+7*Assumptions!$B$7,"Review: outside horizon",""))))))))))))))))))))</f>
        <v/>
      </c>
      <c r="L79" s="19" t="n"/>
    </row>
    <row r="80" ht="22" customHeight="1">
      <c r="A80" s="35" t="n"/>
      <c r="B80" s="17" t="n"/>
      <c r="C80" s="17" t="n"/>
      <c r="D80" s="18" t="n"/>
      <c r="E80" s="19" t="n"/>
      <c r="F80" s="17" t="n"/>
      <c r="G80" s="36" t="n"/>
      <c r="H80" s="21" t="n"/>
      <c r="I80" s="32">
        <f>IF(NOT(ISNUMBER($A80)),"",IFERROR($A80-WEEKDAY($A80,2)+1,""))</f>
        <v/>
      </c>
      <c r="J80" s="33">
        <f>IF(OR($A80="",$B80="",NOT(ISNUMBER($G80)),NOT(ISNUMBER($H80))),"",IFERROR(IF($B80="Cash In",$G80*$H80,IF($B80="Cash Out",-$G80*$H80,"")),""))</f>
        <v/>
      </c>
      <c r="K80" s="22">
        <f>IF(COUNTA($A80:$H80)=0,"",IF($A80="","Review: enter cash date",IF($B80="","Review: enter flow",IF($C80="","Review: enter category",IF($D80="","Review: enter customer/vendor",IF($E80="","Review: enter property/purpose",IF($F80="","Review: enter status",IF($G80="","Review: enter amount",IF($H80="","Review: enter confidence",IF(NOT(ISNUMBER($A80)),"Review: check cash date",IF(NOT(ISNUMBER($G80)),"Review: check amount",IF(NOT(ISNUMBER($H80)),"Review: check confidence",IF(OR(Assumptions!$B$4="",Assumptions!$B$7="",Assumptions!$B$8="",Assumptions!$B$9="",Assumptions!$B$10="",Assumptions!$B$11="",Assumptions!$B$12=""),"Review: check assumptions",IF(OR($G80&lt;0,$G80&gt;Assumptions!$B$10),"Review: amount outside limit",IF(OR($H80&lt;Assumptions!$B$11,$H80&gt;Assumptions!$B$12),"Review: confidence outside limits",IF(OR(AND($B80="Cash In",$F80="Paid"),AND($B80="Cash Out",$F80="Received")),"Review: check flow and status",IF($A80&lt;Assumptions!$B$4-Assumptions!$B$8,"Review: date before allowed window",IF($A80&gt;Assumptions!$B$4+7*Assumptions!$B$7+Assumptions!$B$9,"Review: date after allowed window",IF($A80&lt;Assumptions!$B$4,"Review: before forecast",IF($A80&gt;=Assumptions!$B$4+7*Assumptions!$B$7,"Review: outside horizon",""))))))))))))))))))))</f>
        <v/>
      </c>
      <c r="L80" s="19" t="n"/>
    </row>
    <row r="81" ht="22" customHeight="1">
      <c r="A81" s="35" t="n"/>
      <c r="B81" s="17" t="n"/>
      <c r="C81" s="17" t="n"/>
      <c r="D81" s="18" t="n"/>
      <c r="E81" s="19" t="n"/>
      <c r="F81" s="17" t="n"/>
      <c r="G81" s="36" t="n"/>
      <c r="H81" s="21" t="n"/>
      <c r="I81" s="34">
        <f>IF(NOT(ISNUMBER($A81)),"",IFERROR($A81-WEEKDAY($A81,2)+1,""))</f>
        <v/>
      </c>
      <c r="J81" s="31">
        <f>IF(OR($A81="",$B81="",NOT(ISNUMBER($G81)),NOT(ISNUMBER($H81))),"",IFERROR(IF($B81="Cash In",$G81*$H81,IF($B81="Cash Out",-$G81*$H81,"")),""))</f>
        <v/>
      </c>
      <c r="K81" s="23">
        <f>IF(COUNTA($A81:$H81)=0,"",IF($A81="","Review: enter cash date",IF($B81="","Review: enter flow",IF($C81="","Review: enter category",IF($D81="","Review: enter customer/vendor",IF($E81="","Review: enter property/purpose",IF($F81="","Review: enter status",IF($G81="","Review: enter amount",IF($H81="","Review: enter confidence",IF(NOT(ISNUMBER($A81)),"Review: check cash date",IF(NOT(ISNUMBER($G81)),"Review: check amount",IF(NOT(ISNUMBER($H81)),"Review: check confidence",IF(OR(Assumptions!$B$4="",Assumptions!$B$7="",Assumptions!$B$8="",Assumptions!$B$9="",Assumptions!$B$10="",Assumptions!$B$11="",Assumptions!$B$12=""),"Review: check assumptions",IF(OR($G81&lt;0,$G81&gt;Assumptions!$B$10),"Review: amount outside limit",IF(OR($H81&lt;Assumptions!$B$11,$H81&gt;Assumptions!$B$12),"Review: confidence outside limits",IF(OR(AND($B81="Cash In",$F81="Paid"),AND($B81="Cash Out",$F81="Received")),"Review: check flow and status",IF($A81&lt;Assumptions!$B$4-Assumptions!$B$8,"Review: date before allowed window",IF($A81&gt;Assumptions!$B$4+7*Assumptions!$B$7+Assumptions!$B$9,"Review: date after allowed window",IF($A81&lt;Assumptions!$B$4,"Review: before forecast",IF($A81&gt;=Assumptions!$B$4+7*Assumptions!$B$7,"Review: outside horizon",""))))))))))))))))))))</f>
        <v/>
      </c>
      <c r="L81" s="19" t="n"/>
    </row>
    <row r="82" ht="22" customHeight="1">
      <c r="A82" s="35" t="n"/>
      <c r="B82" s="17" t="n"/>
      <c r="C82" s="17" t="n"/>
      <c r="D82" s="18" t="n"/>
      <c r="E82" s="19" t="n"/>
      <c r="F82" s="17" t="n"/>
      <c r="G82" s="36" t="n"/>
      <c r="H82" s="21" t="n"/>
      <c r="I82" s="32">
        <f>IF(NOT(ISNUMBER($A82)),"",IFERROR($A82-WEEKDAY($A82,2)+1,""))</f>
        <v/>
      </c>
      <c r="J82" s="33">
        <f>IF(OR($A82="",$B82="",NOT(ISNUMBER($G82)),NOT(ISNUMBER($H82))),"",IFERROR(IF($B82="Cash In",$G82*$H82,IF($B82="Cash Out",-$G82*$H82,"")),""))</f>
        <v/>
      </c>
      <c r="K82" s="22">
        <f>IF(COUNTA($A82:$H82)=0,"",IF($A82="","Review: enter cash date",IF($B82="","Review: enter flow",IF($C82="","Review: enter category",IF($D82="","Review: enter customer/vendor",IF($E82="","Review: enter property/purpose",IF($F82="","Review: enter status",IF($G82="","Review: enter amount",IF($H82="","Review: enter confidence",IF(NOT(ISNUMBER($A82)),"Review: check cash date",IF(NOT(ISNUMBER($G82)),"Review: check amount",IF(NOT(ISNUMBER($H82)),"Review: check confidence",IF(OR(Assumptions!$B$4="",Assumptions!$B$7="",Assumptions!$B$8="",Assumptions!$B$9="",Assumptions!$B$10="",Assumptions!$B$11="",Assumptions!$B$12=""),"Review: check assumptions",IF(OR($G82&lt;0,$G82&gt;Assumptions!$B$10),"Review: amount outside limit",IF(OR($H82&lt;Assumptions!$B$11,$H82&gt;Assumptions!$B$12),"Review: confidence outside limits",IF(OR(AND($B82="Cash In",$F82="Paid"),AND($B82="Cash Out",$F82="Received")),"Review: check flow and status",IF($A82&lt;Assumptions!$B$4-Assumptions!$B$8,"Review: date before allowed window",IF($A82&gt;Assumptions!$B$4+7*Assumptions!$B$7+Assumptions!$B$9,"Review: date after allowed window",IF($A82&lt;Assumptions!$B$4,"Review: before forecast",IF($A82&gt;=Assumptions!$B$4+7*Assumptions!$B$7,"Review: outside horizon",""))))))))))))))))))))</f>
        <v/>
      </c>
      <c r="L82" s="19" t="n"/>
    </row>
    <row r="83" ht="22" customHeight="1">
      <c r="A83" s="35" t="n"/>
      <c r="B83" s="17" t="n"/>
      <c r="C83" s="17" t="n"/>
      <c r="D83" s="18" t="n"/>
      <c r="E83" s="19" t="n"/>
      <c r="F83" s="17" t="n"/>
      <c r="G83" s="36" t="n"/>
      <c r="H83" s="21" t="n"/>
      <c r="I83" s="34">
        <f>IF(NOT(ISNUMBER($A83)),"",IFERROR($A83-WEEKDAY($A83,2)+1,""))</f>
        <v/>
      </c>
      <c r="J83" s="31">
        <f>IF(OR($A83="",$B83="",NOT(ISNUMBER($G83)),NOT(ISNUMBER($H83))),"",IFERROR(IF($B83="Cash In",$G83*$H83,IF($B83="Cash Out",-$G83*$H83,"")),""))</f>
        <v/>
      </c>
      <c r="K83" s="23">
        <f>IF(COUNTA($A83:$H83)=0,"",IF($A83="","Review: enter cash date",IF($B83="","Review: enter flow",IF($C83="","Review: enter category",IF($D83="","Review: enter customer/vendor",IF($E83="","Review: enter property/purpose",IF($F83="","Review: enter status",IF($G83="","Review: enter amount",IF($H83="","Review: enter confidence",IF(NOT(ISNUMBER($A83)),"Review: check cash date",IF(NOT(ISNUMBER($G83)),"Review: check amount",IF(NOT(ISNUMBER($H83)),"Review: check confidence",IF(OR(Assumptions!$B$4="",Assumptions!$B$7="",Assumptions!$B$8="",Assumptions!$B$9="",Assumptions!$B$10="",Assumptions!$B$11="",Assumptions!$B$12=""),"Review: check assumptions",IF(OR($G83&lt;0,$G83&gt;Assumptions!$B$10),"Review: amount outside limit",IF(OR($H83&lt;Assumptions!$B$11,$H83&gt;Assumptions!$B$12),"Review: confidence outside limits",IF(OR(AND($B83="Cash In",$F83="Paid"),AND($B83="Cash Out",$F83="Received")),"Review: check flow and status",IF($A83&lt;Assumptions!$B$4-Assumptions!$B$8,"Review: date before allowed window",IF($A83&gt;Assumptions!$B$4+7*Assumptions!$B$7+Assumptions!$B$9,"Review: date after allowed window",IF($A83&lt;Assumptions!$B$4,"Review: before forecast",IF($A83&gt;=Assumptions!$B$4+7*Assumptions!$B$7,"Review: outside horizon",""))))))))))))))))))))</f>
        <v/>
      </c>
      <c r="L83" s="19" t="n"/>
    </row>
    <row r="84" ht="22" customHeight="1">
      <c r="A84" s="35" t="n"/>
      <c r="B84" s="17" t="n"/>
      <c r="C84" s="17" t="n"/>
      <c r="D84" s="18" t="n"/>
      <c r="E84" s="19" t="n"/>
      <c r="F84" s="17" t="n"/>
      <c r="G84" s="36" t="n"/>
      <c r="H84" s="21" t="n"/>
      <c r="I84" s="32">
        <f>IF(NOT(ISNUMBER($A84)),"",IFERROR($A84-WEEKDAY($A84,2)+1,""))</f>
        <v/>
      </c>
      <c r="J84" s="33">
        <f>IF(OR($A84="",$B84="",NOT(ISNUMBER($G84)),NOT(ISNUMBER($H84))),"",IFERROR(IF($B84="Cash In",$G84*$H84,IF($B84="Cash Out",-$G84*$H84,"")),""))</f>
        <v/>
      </c>
      <c r="K84" s="22">
        <f>IF(COUNTA($A84:$H84)=0,"",IF($A84="","Review: enter cash date",IF($B84="","Review: enter flow",IF($C84="","Review: enter category",IF($D84="","Review: enter customer/vendor",IF($E84="","Review: enter property/purpose",IF($F84="","Review: enter status",IF($G84="","Review: enter amount",IF($H84="","Review: enter confidence",IF(NOT(ISNUMBER($A84)),"Review: check cash date",IF(NOT(ISNUMBER($G84)),"Review: check amount",IF(NOT(ISNUMBER($H84)),"Review: check confidence",IF(OR(Assumptions!$B$4="",Assumptions!$B$7="",Assumptions!$B$8="",Assumptions!$B$9="",Assumptions!$B$10="",Assumptions!$B$11="",Assumptions!$B$12=""),"Review: check assumptions",IF(OR($G84&lt;0,$G84&gt;Assumptions!$B$10),"Review: amount outside limit",IF(OR($H84&lt;Assumptions!$B$11,$H84&gt;Assumptions!$B$12),"Review: confidence outside limits",IF(OR(AND($B84="Cash In",$F84="Paid"),AND($B84="Cash Out",$F84="Received")),"Review: check flow and status",IF($A84&lt;Assumptions!$B$4-Assumptions!$B$8,"Review: date before allowed window",IF($A84&gt;Assumptions!$B$4+7*Assumptions!$B$7+Assumptions!$B$9,"Review: date after allowed window",IF($A84&lt;Assumptions!$B$4,"Review: before forecast",IF($A84&gt;=Assumptions!$B$4+7*Assumptions!$B$7,"Review: outside horizon",""))))))))))))))))))))</f>
        <v/>
      </c>
      <c r="L84" s="19" t="n"/>
    </row>
    <row r="85" ht="22" customHeight="1">
      <c r="A85" s="35" t="n"/>
      <c r="B85" s="17" t="n"/>
      <c r="C85" s="17" t="n"/>
      <c r="D85" s="18" t="n"/>
      <c r="E85" s="19" t="n"/>
      <c r="F85" s="17" t="n"/>
      <c r="G85" s="36" t="n"/>
      <c r="H85" s="21" t="n"/>
      <c r="I85" s="34">
        <f>IF(NOT(ISNUMBER($A85)),"",IFERROR($A85-WEEKDAY($A85,2)+1,""))</f>
        <v/>
      </c>
      <c r="J85" s="31">
        <f>IF(OR($A85="",$B85="",NOT(ISNUMBER($G85)),NOT(ISNUMBER($H85))),"",IFERROR(IF($B85="Cash In",$G85*$H85,IF($B85="Cash Out",-$G85*$H85,"")),""))</f>
        <v/>
      </c>
      <c r="K85" s="23">
        <f>IF(COUNTA($A85:$H85)=0,"",IF($A85="","Review: enter cash date",IF($B85="","Review: enter flow",IF($C85="","Review: enter category",IF($D85="","Review: enter customer/vendor",IF($E85="","Review: enter property/purpose",IF($F85="","Review: enter status",IF($G85="","Review: enter amount",IF($H85="","Review: enter confidence",IF(NOT(ISNUMBER($A85)),"Review: check cash date",IF(NOT(ISNUMBER($G85)),"Review: check amount",IF(NOT(ISNUMBER($H85)),"Review: check confidence",IF(OR(Assumptions!$B$4="",Assumptions!$B$7="",Assumptions!$B$8="",Assumptions!$B$9="",Assumptions!$B$10="",Assumptions!$B$11="",Assumptions!$B$12=""),"Review: check assumptions",IF(OR($G85&lt;0,$G85&gt;Assumptions!$B$10),"Review: amount outside limit",IF(OR($H85&lt;Assumptions!$B$11,$H85&gt;Assumptions!$B$12),"Review: confidence outside limits",IF(OR(AND($B85="Cash In",$F85="Paid"),AND($B85="Cash Out",$F85="Received")),"Review: check flow and status",IF($A85&lt;Assumptions!$B$4-Assumptions!$B$8,"Review: date before allowed window",IF($A85&gt;Assumptions!$B$4+7*Assumptions!$B$7+Assumptions!$B$9,"Review: date after allowed window",IF($A85&lt;Assumptions!$B$4,"Review: before forecast",IF($A85&gt;=Assumptions!$B$4+7*Assumptions!$B$7,"Review: outside horizon",""))))))))))))))))))))</f>
        <v/>
      </c>
      <c r="L85" s="19" t="n"/>
    </row>
    <row r="86" ht="22" customHeight="1">
      <c r="A86" s="35" t="n"/>
      <c r="B86" s="17" t="n"/>
      <c r="C86" s="17" t="n"/>
      <c r="D86" s="18" t="n"/>
      <c r="E86" s="19" t="n"/>
      <c r="F86" s="17" t="n"/>
      <c r="G86" s="36" t="n"/>
      <c r="H86" s="21" t="n"/>
      <c r="I86" s="32">
        <f>IF(NOT(ISNUMBER($A86)),"",IFERROR($A86-WEEKDAY($A86,2)+1,""))</f>
        <v/>
      </c>
      <c r="J86" s="33">
        <f>IF(OR($A86="",$B86="",NOT(ISNUMBER($G86)),NOT(ISNUMBER($H86))),"",IFERROR(IF($B86="Cash In",$G86*$H86,IF($B86="Cash Out",-$G86*$H86,"")),""))</f>
        <v/>
      </c>
      <c r="K86" s="22">
        <f>IF(COUNTA($A86:$H86)=0,"",IF($A86="","Review: enter cash date",IF($B86="","Review: enter flow",IF($C86="","Review: enter category",IF($D86="","Review: enter customer/vendor",IF($E86="","Review: enter property/purpose",IF($F86="","Review: enter status",IF($G86="","Review: enter amount",IF($H86="","Review: enter confidence",IF(NOT(ISNUMBER($A86)),"Review: check cash date",IF(NOT(ISNUMBER($G86)),"Review: check amount",IF(NOT(ISNUMBER($H86)),"Review: check confidence",IF(OR(Assumptions!$B$4="",Assumptions!$B$7="",Assumptions!$B$8="",Assumptions!$B$9="",Assumptions!$B$10="",Assumptions!$B$11="",Assumptions!$B$12=""),"Review: check assumptions",IF(OR($G86&lt;0,$G86&gt;Assumptions!$B$10),"Review: amount outside limit",IF(OR($H86&lt;Assumptions!$B$11,$H86&gt;Assumptions!$B$12),"Review: confidence outside limits",IF(OR(AND($B86="Cash In",$F86="Paid"),AND($B86="Cash Out",$F86="Received")),"Review: check flow and status",IF($A86&lt;Assumptions!$B$4-Assumptions!$B$8,"Review: date before allowed window",IF($A86&gt;Assumptions!$B$4+7*Assumptions!$B$7+Assumptions!$B$9,"Review: date after allowed window",IF($A86&lt;Assumptions!$B$4,"Review: before forecast",IF($A86&gt;=Assumptions!$B$4+7*Assumptions!$B$7,"Review: outside horizon",""))))))))))))))))))))</f>
        <v/>
      </c>
      <c r="L86" s="19" t="n"/>
    </row>
    <row r="87" ht="22" customHeight="1">
      <c r="A87" s="35" t="n"/>
      <c r="B87" s="17" t="n"/>
      <c r="C87" s="17" t="n"/>
      <c r="D87" s="18" t="n"/>
      <c r="E87" s="19" t="n"/>
      <c r="F87" s="17" t="n"/>
      <c r="G87" s="36" t="n"/>
      <c r="H87" s="21" t="n"/>
      <c r="I87" s="34">
        <f>IF(NOT(ISNUMBER($A87)),"",IFERROR($A87-WEEKDAY($A87,2)+1,""))</f>
        <v/>
      </c>
      <c r="J87" s="31">
        <f>IF(OR($A87="",$B87="",NOT(ISNUMBER($G87)),NOT(ISNUMBER($H87))),"",IFERROR(IF($B87="Cash In",$G87*$H87,IF($B87="Cash Out",-$G87*$H87,"")),""))</f>
        <v/>
      </c>
      <c r="K87" s="23">
        <f>IF(COUNTA($A87:$H87)=0,"",IF($A87="","Review: enter cash date",IF($B87="","Review: enter flow",IF($C87="","Review: enter category",IF($D87="","Review: enter customer/vendor",IF($E87="","Review: enter property/purpose",IF($F87="","Review: enter status",IF($G87="","Review: enter amount",IF($H87="","Review: enter confidence",IF(NOT(ISNUMBER($A87)),"Review: check cash date",IF(NOT(ISNUMBER($G87)),"Review: check amount",IF(NOT(ISNUMBER($H87)),"Review: check confidence",IF(OR(Assumptions!$B$4="",Assumptions!$B$7="",Assumptions!$B$8="",Assumptions!$B$9="",Assumptions!$B$10="",Assumptions!$B$11="",Assumptions!$B$12=""),"Review: check assumptions",IF(OR($G87&lt;0,$G87&gt;Assumptions!$B$10),"Review: amount outside limit",IF(OR($H87&lt;Assumptions!$B$11,$H87&gt;Assumptions!$B$12),"Review: confidence outside limits",IF(OR(AND($B87="Cash In",$F87="Paid"),AND($B87="Cash Out",$F87="Received")),"Review: check flow and status",IF($A87&lt;Assumptions!$B$4-Assumptions!$B$8,"Review: date before allowed window",IF($A87&gt;Assumptions!$B$4+7*Assumptions!$B$7+Assumptions!$B$9,"Review: date after allowed window",IF($A87&lt;Assumptions!$B$4,"Review: before forecast",IF($A87&gt;=Assumptions!$B$4+7*Assumptions!$B$7,"Review: outside horizon",""))))))))))))))))))))</f>
        <v/>
      </c>
      <c r="L87" s="19" t="n"/>
    </row>
    <row r="88" ht="22" customHeight="1">
      <c r="A88" s="35" t="n"/>
      <c r="B88" s="17" t="n"/>
      <c r="C88" s="17" t="n"/>
      <c r="D88" s="18" t="n"/>
      <c r="E88" s="19" t="n"/>
      <c r="F88" s="17" t="n"/>
      <c r="G88" s="36" t="n"/>
      <c r="H88" s="21" t="n"/>
      <c r="I88" s="32">
        <f>IF(NOT(ISNUMBER($A88)),"",IFERROR($A88-WEEKDAY($A88,2)+1,""))</f>
        <v/>
      </c>
      <c r="J88" s="33">
        <f>IF(OR($A88="",$B88="",NOT(ISNUMBER($G88)),NOT(ISNUMBER($H88))),"",IFERROR(IF($B88="Cash In",$G88*$H88,IF($B88="Cash Out",-$G88*$H88,"")),""))</f>
        <v/>
      </c>
      <c r="K88" s="22">
        <f>IF(COUNTA($A88:$H88)=0,"",IF($A88="","Review: enter cash date",IF($B88="","Review: enter flow",IF($C88="","Review: enter category",IF($D88="","Review: enter customer/vendor",IF($E88="","Review: enter property/purpose",IF($F88="","Review: enter status",IF($G88="","Review: enter amount",IF($H88="","Review: enter confidence",IF(NOT(ISNUMBER($A88)),"Review: check cash date",IF(NOT(ISNUMBER($G88)),"Review: check amount",IF(NOT(ISNUMBER($H88)),"Review: check confidence",IF(OR(Assumptions!$B$4="",Assumptions!$B$7="",Assumptions!$B$8="",Assumptions!$B$9="",Assumptions!$B$10="",Assumptions!$B$11="",Assumptions!$B$12=""),"Review: check assumptions",IF(OR($G88&lt;0,$G88&gt;Assumptions!$B$10),"Review: amount outside limit",IF(OR($H88&lt;Assumptions!$B$11,$H88&gt;Assumptions!$B$12),"Review: confidence outside limits",IF(OR(AND($B88="Cash In",$F88="Paid"),AND($B88="Cash Out",$F88="Received")),"Review: check flow and status",IF($A88&lt;Assumptions!$B$4-Assumptions!$B$8,"Review: date before allowed window",IF($A88&gt;Assumptions!$B$4+7*Assumptions!$B$7+Assumptions!$B$9,"Review: date after allowed window",IF($A88&lt;Assumptions!$B$4,"Review: before forecast",IF($A88&gt;=Assumptions!$B$4+7*Assumptions!$B$7,"Review: outside horizon",""))))))))))))))))))))</f>
        <v/>
      </c>
      <c r="L88" s="19" t="n"/>
    </row>
    <row r="89" ht="22" customHeight="1">
      <c r="A89" s="35" t="n"/>
      <c r="B89" s="17" t="n"/>
      <c r="C89" s="17" t="n"/>
      <c r="D89" s="18" t="n"/>
      <c r="E89" s="19" t="n"/>
      <c r="F89" s="17" t="n"/>
      <c r="G89" s="36" t="n"/>
      <c r="H89" s="21" t="n"/>
      <c r="I89" s="34">
        <f>IF(NOT(ISNUMBER($A89)),"",IFERROR($A89-WEEKDAY($A89,2)+1,""))</f>
        <v/>
      </c>
      <c r="J89" s="31">
        <f>IF(OR($A89="",$B89="",NOT(ISNUMBER($G89)),NOT(ISNUMBER($H89))),"",IFERROR(IF($B89="Cash In",$G89*$H89,IF($B89="Cash Out",-$G89*$H89,"")),""))</f>
        <v/>
      </c>
      <c r="K89" s="23">
        <f>IF(COUNTA($A89:$H89)=0,"",IF($A89="","Review: enter cash date",IF($B89="","Review: enter flow",IF($C89="","Review: enter category",IF($D89="","Review: enter customer/vendor",IF($E89="","Review: enter property/purpose",IF($F89="","Review: enter status",IF($G89="","Review: enter amount",IF($H89="","Review: enter confidence",IF(NOT(ISNUMBER($A89)),"Review: check cash date",IF(NOT(ISNUMBER($G89)),"Review: check amount",IF(NOT(ISNUMBER($H89)),"Review: check confidence",IF(OR(Assumptions!$B$4="",Assumptions!$B$7="",Assumptions!$B$8="",Assumptions!$B$9="",Assumptions!$B$10="",Assumptions!$B$11="",Assumptions!$B$12=""),"Review: check assumptions",IF(OR($G89&lt;0,$G89&gt;Assumptions!$B$10),"Review: amount outside limit",IF(OR($H89&lt;Assumptions!$B$11,$H89&gt;Assumptions!$B$12),"Review: confidence outside limits",IF(OR(AND($B89="Cash In",$F89="Paid"),AND($B89="Cash Out",$F89="Received")),"Review: check flow and status",IF($A89&lt;Assumptions!$B$4-Assumptions!$B$8,"Review: date before allowed window",IF($A89&gt;Assumptions!$B$4+7*Assumptions!$B$7+Assumptions!$B$9,"Review: date after allowed window",IF($A89&lt;Assumptions!$B$4,"Review: before forecast",IF($A89&gt;=Assumptions!$B$4+7*Assumptions!$B$7,"Review: outside horizon",""))))))))))))))))))))</f>
        <v/>
      </c>
      <c r="L89" s="19" t="n"/>
    </row>
    <row r="90" ht="22" customHeight="1">
      <c r="A90" s="35" t="n"/>
      <c r="B90" s="17" t="n"/>
      <c r="C90" s="17" t="n"/>
      <c r="D90" s="18" t="n"/>
      <c r="E90" s="19" t="n"/>
      <c r="F90" s="17" t="n"/>
      <c r="G90" s="36" t="n"/>
      <c r="H90" s="21" t="n"/>
      <c r="I90" s="32">
        <f>IF(NOT(ISNUMBER($A90)),"",IFERROR($A90-WEEKDAY($A90,2)+1,""))</f>
        <v/>
      </c>
      <c r="J90" s="33">
        <f>IF(OR($A90="",$B90="",NOT(ISNUMBER($G90)),NOT(ISNUMBER($H90))),"",IFERROR(IF($B90="Cash In",$G90*$H90,IF($B90="Cash Out",-$G90*$H90,"")),""))</f>
        <v/>
      </c>
      <c r="K90" s="22">
        <f>IF(COUNTA($A90:$H90)=0,"",IF($A90="","Review: enter cash date",IF($B90="","Review: enter flow",IF($C90="","Review: enter category",IF($D90="","Review: enter customer/vendor",IF($E90="","Review: enter property/purpose",IF($F90="","Review: enter status",IF($G90="","Review: enter amount",IF($H90="","Review: enter confidence",IF(NOT(ISNUMBER($A90)),"Review: check cash date",IF(NOT(ISNUMBER($G90)),"Review: check amount",IF(NOT(ISNUMBER($H90)),"Review: check confidence",IF(OR(Assumptions!$B$4="",Assumptions!$B$7="",Assumptions!$B$8="",Assumptions!$B$9="",Assumptions!$B$10="",Assumptions!$B$11="",Assumptions!$B$12=""),"Review: check assumptions",IF(OR($G90&lt;0,$G90&gt;Assumptions!$B$10),"Review: amount outside limit",IF(OR($H90&lt;Assumptions!$B$11,$H90&gt;Assumptions!$B$12),"Review: confidence outside limits",IF(OR(AND($B90="Cash In",$F90="Paid"),AND($B90="Cash Out",$F90="Received")),"Review: check flow and status",IF($A90&lt;Assumptions!$B$4-Assumptions!$B$8,"Review: date before allowed window",IF($A90&gt;Assumptions!$B$4+7*Assumptions!$B$7+Assumptions!$B$9,"Review: date after allowed window",IF($A90&lt;Assumptions!$B$4,"Review: before forecast",IF($A90&gt;=Assumptions!$B$4+7*Assumptions!$B$7,"Review: outside horizon",""))))))))))))))))))))</f>
        <v/>
      </c>
      <c r="L90" s="19" t="n"/>
    </row>
    <row r="91" ht="22" customHeight="1">
      <c r="A91" s="35" t="n"/>
      <c r="B91" s="17" t="n"/>
      <c r="C91" s="17" t="n"/>
      <c r="D91" s="18" t="n"/>
      <c r="E91" s="19" t="n"/>
      <c r="F91" s="17" t="n"/>
      <c r="G91" s="36" t="n"/>
      <c r="H91" s="21" t="n"/>
      <c r="I91" s="34">
        <f>IF(NOT(ISNUMBER($A91)),"",IFERROR($A91-WEEKDAY($A91,2)+1,""))</f>
        <v/>
      </c>
      <c r="J91" s="31">
        <f>IF(OR($A91="",$B91="",NOT(ISNUMBER($G91)),NOT(ISNUMBER($H91))),"",IFERROR(IF($B91="Cash In",$G91*$H91,IF($B91="Cash Out",-$G91*$H91,"")),""))</f>
        <v/>
      </c>
      <c r="K91" s="23">
        <f>IF(COUNTA($A91:$H91)=0,"",IF($A91="","Review: enter cash date",IF($B91="","Review: enter flow",IF($C91="","Review: enter category",IF($D91="","Review: enter customer/vendor",IF($E91="","Review: enter property/purpose",IF($F91="","Review: enter status",IF($G91="","Review: enter amount",IF($H91="","Review: enter confidence",IF(NOT(ISNUMBER($A91)),"Review: check cash date",IF(NOT(ISNUMBER($G91)),"Review: check amount",IF(NOT(ISNUMBER($H91)),"Review: check confidence",IF(OR(Assumptions!$B$4="",Assumptions!$B$7="",Assumptions!$B$8="",Assumptions!$B$9="",Assumptions!$B$10="",Assumptions!$B$11="",Assumptions!$B$12=""),"Review: check assumptions",IF(OR($G91&lt;0,$G91&gt;Assumptions!$B$10),"Review: amount outside limit",IF(OR($H91&lt;Assumptions!$B$11,$H91&gt;Assumptions!$B$12),"Review: confidence outside limits",IF(OR(AND($B91="Cash In",$F91="Paid"),AND($B91="Cash Out",$F91="Received")),"Review: check flow and status",IF($A91&lt;Assumptions!$B$4-Assumptions!$B$8,"Review: date before allowed window",IF($A91&gt;Assumptions!$B$4+7*Assumptions!$B$7+Assumptions!$B$9,"Review: date after allowed window",IF($A91&lt;Assumptions!$B$4,"Review: before forecast",IF($A91&gt;=Assumptions!$B$4+7*Assumptions!$B$7,"Review: outside horizon",""))))))))))))))))))))</f>
        <v/>
      </c>
      <c r="L91" s="19" t="n"/>
    </row>
    <row r="92" ht="22" customHeight="1">
      <c r="A92" s="35" t="n"/>
      <c r="B92" s="17" t="n"/>
      <c r="C92" s="17" t="n"/>
      <c r="D92" s="18" t="n"/>
      <c r="E92" s="19" t="n"/>
      <c r="F92" s="17" t="n"/>
      <c r="G92" s="36" t="n"/>
      <c r="H92" s="21" t="n"/>
      <c r="I92" s="32">
        <f>IF(NOT(ISNUMBER($A92)),"",IFERROR($A92-WEEKDAY($A92,2)+1,""))</f>
        <v/>
      </c>
      <c r="J92" s="33">
        <f>IF(OR($A92="",$B92="",NOT(ISNUMBER($G92)),NOT(ISNUMBER($H92))),"",IFERROR(IF($B92="Cash In",$G92*$H92,IF($B92="Cash Out",-$G92*$H92,"")),""))</f>
        <v/>
      </c>
      <c r="K92" s="22">
        <f>IF(COUNTA($A92:$H92)=0,"",IF($A92="","Review: enter cash date",IF($B92="","Review: enter flow",IF($C92="","Review: enter category",IF($D92="","Review: enter customer/vendor",IF($E92="","Review: enter property/purpose",IF($F92="","Review: enter status",IF($G92="","Review: enter amount",IF($H92="","Review: enter confidence",IF(NOT(ISNUMBER($A92)),"Review: check cash date",IF(NOT(ISNUMBER($G92)),"Review: check amount",IF(NOT(ISNUMBER($H92)),"Review: check confidence",IF(OR(Assumptions!$B$4="",Assumptions!$B$7="",Assumptions!$B$8="",Assumptions!$B$9="",Assumptions!$B$10="",Assumptions!$B$11="",Assumptions!$B$12=""),"Review: check assumptions",IF(OR($G92&lt;0,$G92&gt;Assumptions!$B$10),"Review: amount outside limit",IF(OR($H92&lt;Assumptions!$B$11,$H92&gt;Assumptions!$B$12),"Review: confidence outside limits",IF(OR(AND($B92="Cash In",$F92="Paid"),AND($B92="Cash Out",$F92="Received")),"Review: check flow and status",IF($A92&lt;Assumptions!$B$4-Assumptions!$B$8,"Review: date before allowed window",IF($A92&gt;Assumptions!$B$4+7*Assumptions!$B$7+Assumptions!$B$9,"Review: date after allowed window",IF($A92&lt;Assumptions!$B$4,"Review: before forecast",IF($A92&gt;=Assumptions!$B$4+7*Assumptions!$B$7,"Review: outside horizon",""))))))))))))))))))))</f>
        <v/>
      </c>
      <c r="L92" s="19" t="n"/>
    </row>
    <row r="93" ht="22" customHeight="1">
      <c r="A93" s="35" t="n"/>
      <c r="B93" s="17" t="n"/>
      <c r="C93" s="17" t="n"/>
      <c r="D93" s="18" t="n"/>
      <c r="E93" s="19" t="n"/>
      <c r="F93" s="17" t="n"/>
      <c r="G93" s="36" t="n"/>
      <c r="H93" s="21" t="n"/>
      <c r="I93" s="34">
        <f>IF(NOT(ISNUMBER($A93)),"",IFERROR($A93-WEEKDAY($A93,2)+1,""))</f>
        <v/>
      </c>
      <c r="J93" s="31">
        <f>IF(OR($A93="",$B93="",NOT(ISNUMBER($G93)),NOT(ISNUMBER($H93))),"",IFERROR(IF($B93="Cash In",$G93*$H93,IF($B93="Cash Out",-$G93*$H93,"")),""))</f>
        <v/>
      </c>
      <c r="K93" s="23">
        <f>IF(COUNTA($A93:$H93)=0,"",IF($A93="","Review: enter cash date",IF($B93="","Review: enter flow",IF($C93="","Review: enter category",IF($D93="","Review: enter customer/vendor",IF($E93="","Review: enter property/purpose",IF($F93="","Review: enter status",IF($G93="","Review: enter amount",IF($H93="","Review: enter confidence",IF(NOT(ISNUMBER($A93)),"Review: check cash date",IF(NOT(ISNUMBER($G93)),"Review: check amount",IF(NOT(ISNUMBER($H93)),"Review: check confidence",IF(OR(Assumptions!$B$4="",Assumptions!$B$7="",Assumptions!$B$8="",Assumptions!$B$9="",Assumptions!$B$10="",Assumptions!$B$11="",Assumptions!$B$12=""),"Review: check assumptions",IF(OR($G93&lt;0,$G93&gt;Assumptions!$B$10),"Review: amount outside limit",IF(OR($H93&lt;Assumptions!$B$11,$H93&gt;Assumptions!$B$12),"Review: confidence outside limits",IF(OR(AND($B93="Cash In",$F93="Paid"),AND($B93="Cash Out",$F93="Received")),"Review: check flow and status",IF($A93&lt;Assumptions!$B$4-Assumptions!$B$8,"Review: date before allowed window",IF($A93&gt;Assumptions!$B$4+7*Assumptions!$B$7+Assumptions!$B$9,"Review: date after allowed window",IF($A93&lt;Assumptions!$B$4,"Review: before forecast",IF($A93&gt;=Assumptions!$B$4+7*Assumptions!$B$7,"Review: outside horizon",""))))))))))))))))))))</f>
        <v/>
      </c>
      <c r="L93" s="19" t="n"/>
    </row>
    <row r="94" ht="22" customHeight="1">
      <c r="A94" s="35" t="n"/>
      <c r="B94" s="17" t="n"/>
      <c r="C94" s="17" t="n"/>
      <c r="D94" s="18" t="n"/>
      <c r="E94" s="19" t="n"/>
      <c r="F94" s="17" t="n"/>
      <c r="G94" s="36" t="n"/>
      <c r="H94" s="21" t="n"/>
      <c r="I94" s="32">
        <f>IF(NOT(ISNUMBER($A94)),"",IFERROR($A94-WEEKDAY($A94,2)+1,""))</f>
        <v/>
      </c>
      <c r="J94" s="33">
        <f>IF(OR($A94="",$B94="",NOT(ISNUMBER($G94)),NOT(ISNUMBER($H94))),"",IFERROR(IF($B94="Cash In",$G94*$H94,IF($B94="Cash Out",-$G94*$H94,"")),""))</f>
        <v/>
      </c>
      <c r="K94" s="22">
        <f>IF(COUNTA($A94:$H94)=0,"",IF($A94="","Review: enter cash date",IF($B94="","Review: enter flow",IF($C94="","Review: enter category",IF($D94="","Review: enter customer/vendor",IF($E94="","Review: enter property/purpose",IF($F94="","Review: enter status",IF($G94="","Review: enter amount",IF($H94="","Review: enter confidence",IF(NOT(ISNUMBER($A94)),"Review: check cash date",IF(NOT(ISNUMBER($G94)),"Review: check amount",IF(NOT(ISNUMBER($H94)),"Review: check confidence",IF(OR(Assumptions!$B$4="",Assumptions!$B$7="",Assumptions!$B$8="",Assumptions!$B$9="",Assumptions!$B$10="",Assumptions!$B$11="",Assumptions!$B$12=""),"Review: check assumptions",IF(OR($G94&lt;0,$G94&gt;Assumptions!$B$10),"Review: amount outside limit",IF(OR($H94&lt;Assumptions!$B$11,$H94&gt;Assumptions!$B$12),"Review: confidence outside limits",IF(OR(AND($B94="Cash In",$F94="Paid"),AND($B94="Cash Out",$F94="Received")),"Review: check flow and status",IF($A94&lt;Assumptions!$B$4-Assumptions!$B$8,"Review: date before allowed window",IF($A94&gt;Assumptions!$B$4+7*Assumptions!$B$7+Assumptions!$B$9,"Review: date after allowed window",IF($A94&lt;Assumptions!$B$4,"Review: before forecast",IF($A94&gt;=Assumptions!$B$4+7*Assumptions!$B$7,"Review: outside horizon",""))))))))))))))))))))</f>
        <v/>
      </c>
      <c r="L94" s="19" t="n"/>
    </row>
    <row r="95" ht="22" customHeight="1">
      <c r="A95" s="35" t="n"/>
      <c r="B95" s="17" t="n"/>
      <c r="C95" s="17" t="n"/>
      <c r="D95" s="18" t="n"/>
      <c r="E95" s="19" t="n"/>
      <c r="F95" s="17" t="n"/>
      <c r="G95" s="36" t="n"/>
      <c r="H95" s="21" t="n"/>
      <c r="I95" s="34">
        <f>IF(NOT(ISNUMBER($A95)),"",IFERROR($A95-WEEKDAY($A95,2)+1,""))</f>
        <v/>
      </c>
      <c r="J95" s="31">
        <f>IF(OR($A95="",$B95="",NOT(ISNUMBER($G95)),NOT(ISNUMBER($H95))),"",IFERROR(IF($B95="Cash In",$G95*$H95,IF($B95="Cash Out",-$G95*$H95,"")),""))</f>
        <v/>
      </c>
      <c r="K95" s="23">
        <f>IF(COUNTA($A95:$H95)=0,"",IF($A95="","Review: enter cash date",IF($B95="","Review: enter flow",IF($C95="","Review: enter category",IF($D95="","Review: enter customer/vendor",IF($E95="","Review: enter property/purpose",IF($F95="","Review: enter status",IF($G95="","Review: enter amount",IF($H95="","Review: enter confidence",IF(NOT(ISNUMBER($A95)),"Review: check cash date",IF(NOT(ISNUMBER($G95)),"Review: check amount",IF(NOT(ISNUMBER($H95)),"Review: check confidence",IF(OR(Assumptions!$B$4="",Assumptions!$B$7="",Assumptions!$B$8="",Assumptions!$B$9="",Assumptions!$B$10="",Assumptions!$B$11="",Assumptions!$B$12=""),"Review: check assumptions",IF(OR($G95&lt;0,$G95&gt;Assumptions!$B$10),"Review: amount outside limit",IF(OR($H95&lt;Assumptions!$B$11,$H95&gt;Assumptions!$B$12),"Review: confidence outside limits",IF(OR(AND($B95="Cash In",$F95="Paid"),AND($B95="Cash Out",$F95="Received")),"Review: check flow and status",IF($A95&lt;Assumptions!$B$4-Assumptions!$B$8,"Review: date before allowed window",IF($A95&gt;Assumptions!$B$4+7*Assumptions!$B$7+Assumptions!$B$9,"Review: date after allowed window",IF($A95&lt;Assumptions!$B$4,"Review: before forecast",IF($A95&gt;=Assumptions!$B$4+7*Assumptions!$B$7,"Review: outside horizon",""))))))))))))))))))))</f>
        <v/>
      </c>
      <c r="L95" s="19" t="n"/>
    </row>
    <row r="96" ht="22" customHeight="1">
      <c r="A96" s="35" t="n"/>
      <c r="B96" s="17" t="n"/>
      <c r="C96" s="17" t="n"/>
      <c r="D96" s="18" t="n"/>
      <c r="E96" s="19" t="n"/>
      <c r="F96" s="17" t="n"/>
      <c r="G96" s="36" t="n"/>
      <c r="H96" s="21" t="n"/>
      <c r="I96" s="32">
        <f>IF(NOT(ISNUMBER($A96)),"",IFERROR($A96-WEEKDAY($A96,2)+1,""))</f>
        <v/>
      </c>
      <c r="J96" s="33">
        <f>IF(OR($A96="",$B96="",NOT(ISNUMBER($G96)),NOT(ISNUMBER($H96))),"",IFERROR(IF($B96="Cash In",$G96*$H96,IF($B96="Cash Out",-$G96*$H96,"")),""))</f>
        <v/>
      </c>
      <c r="K96" s="22">
        <f>IF(COUNTA($A96:$H96)=0,"",IF($A96="","Review: enter cash date",IF($B96="","Review: enter flow",IF($C96="","Review: enter category",IF($D96="","Review: enter customer/vendor",IF($E96="","Review: enter property/purpose",IF($F96="","Review: enter status",IF($G96="","Review: enter amount",IF($H96="","Review: enter confidence",IF(NOT(ISNUMBER($A96)),"Review: check cash date",IF(NOT(ISNUMBER($G96)),"Review: check amount",IF(NOT(ISNUMBER($H96)),"Review: check confidence",IF(OR(Assumptions!$B$4="",Assumptions!$B$7="",Assumptions!$B$8="",Assumptions!$B$9="",Assumptions!$B$10="",Assumptions!$B$11="",Assumptions!$B$12=""),"Review: check assumptions",IF(OR($G96&lt;0,$G96&gt;Assumptions!$B$10),"Review: amount outside limit",IF(OR($H96&lt;Assumptions!$B$11,$H96&gt;Assumptions!$B$12),"Review: confidence outside limits",IF(OR(AND($B96="Cash In",$F96="Paid"),AND($B96="Cash Out",$F96="Received")),"Review: check flow and status",IF($A96&lt;Assumptions!$B$4-Assumptions!$B$8,"Review: date before allowed window",IF($A96&gt;Assumptions!$B$4+7*Assumptions!$B$7+Assumptions!$B$9,"Review: date after allowed window",IF($A96&lt;Assumptions!$B$4,"Review: before forecast",IF($A96&gt;=Assumptions!$B$4+7*Assumptions!$B$7,"Review: outside horizon",""))))))))))))))))))))</f>
        <v/>
      </c>
      <c r="L96" s="19" t="n"/>
    </row>
    <row r="97" ht="22" customHeight="1">
      <c r="A97" s="35" t="n"/>
      <c r="B97" s="17" t="n"/>
      <c r="C97" s="17" t="n"/>
      <c r="D97" s="18" t="n"/>
      <c r="E97" s="19" t="n"/>
      <c r="F97" s="17" t="n"/>
      <c r="G97" s="36" t="n"/>
      <c r="H97" s="21" t="n"/>
      <c r="I97" s="34">
        <f>IF(NOT(ISNUMBER($A97)),"",IFERROR($A97-WEEKDAY($A97,2)+1,""))</f>
        <v/>
      </c>
      <c r="J97" s="31">
        <f>IF(OR($A97="",$B97="",NOT(ISNUMBER($G97)),NOT(ISNUMBER($H97))),"",IFERROR(IF($B97="Cash In",$G97*$H97,IF($B97="Cash Out",-$G97*$H97,"")),""))</f>
        <v/>
      </c>
      <c r="K97" s="23">
        <f>IF(COUNTA($A97:$H97)=0,"",IF($A97="","Review: enter cash date",IF($B97="","Review: enter flow",IF($C97="","Review: enter category",IF($D97="","Review: enter customer/vendor",IF($E97="","Review: enter property/purpose",IF($F97="","Review: enter status",IF($G97="","Review: enter amount",IF($H97="","Review: enter confidence",IF(NOT(ISNUMBER($A97)),"Review: check cash date",IF(NOT(ISNUMBER($G97)),"Review: check amount",IF(NOT(ISNUMBER($H97)),"Review: check confidence",IF(OR(Assumptions!$B$4="",Assumptions!$B$7="",Assumptions!$B$8="",Assumptions!$B$9="",Assumptions!$B$10="",Assumptions!$B$11="",Assumptions!$B$12=""),"Review: check assumptions",IF(OR($G97&lt;0,$G97&gt;Assumptions!$B$10),"Review: amount outside limit",IF(OR($H97&lt;Assumptions!$B$11,$H97&gt;Assumptions!$B$12),"Review: confidence outside limits",IF(OR(AND($B97="Cash In",$F97="Paid"),AND($B97="Cash Out",$F97="Received")),"Review: check flow and status",IF($A97&lt;Assumptions!$B$4-Assumptions!$B$8,"Review: date before allowed window",IF($A97&gt;Assumptions!$B$4+7*Assumptions!$B$7+Assumptions!$B$9,"Review: date after allowed window",IF($A97&lt;Assumptions!$B$4,"Review: before forecast",IF($A97&gt;=Assumptions!$B$4+7*Assumptions!$B$7,"Review: outside horizon",""))))))))))))))))))))</f>
        <v/>
      </c>
      <c r="L97" s="19" t="n"/>
    </row>
    <row r="98" ht="22" customHeight="1">
      <c r="A98" s="35" t="n"/>
      <c r="B98" s="17" t="n"/>
      <c r="C98" s="17" t="n"/>
      <c r="D98" s="18" t="n"/>
      <c r="E98" s="19" t="n"/>
      <c r="F98" s="17" t="n"/>
      <c r="G98" s="36" t="n"/>
      <c r="H98" s="21" t="n"/>
      <c r="I98" s="32">
        <f>IF(NOT(ISNUMBER($A98)),"",IFERROR($A98-WEEKDAY($A98,2)+1,""))</f>
        <v/>
      </c>
      <c r="J98" s="33">
        <f>IF(OR($A98="",$B98="",NOT(ISNUMBER($G98)),NOT(ISNUMBER($H98))),"",IFERROR(IF($B98="Cash In",$G98*$H98,IF($B98="Cash Out",-$G98*$H98,"")),""))</f>
        <v/>
      </c>
      <c r="K98" s="22">
        <f>IF(COUNTA($A98:$H98)=0,"",IF($A98="","Review: enter cash date",IF($B98="","Review: enter flow",IF($C98="","Review: enter category",IF($D98="","Review: enter customer/vendor",IF($E98="","Review: enter property/purpose",IF($F98="","Review: enter status",IF($G98="","Review: enter amount",IF($H98="","Review: enter confidence",IF(NOT(ISNUMBER($A98)),"Review: check cash date",IF(NOT(ISNUMBER($G98)),"Review: check amount",IF(NOT(ISNUMBER($H98)),"Review: check confidence",IF(OR(Assumptions!$B$4="",Assumptions!$B$7="",Assumptions!$B$8="",Assumptions!$B$9="",Assumptions!$B$10="",Assumptions!$B$11="",Assumptions!$B$12=""),"Review: check assumptions",IF(OR($G98&lt;0,$G98&gt;Assumptions!$B$10),"Review: amount outside limit",IF(OR($H98&lt;Assumptions!$B$11,$H98&gt;Assumptions!$B$12),"Review: confidence outside limits",IF(OR(AND($B98="Cash In",$F98="Paid"),AND($B98="Cash Out",$F98="Received")),"Review: check flow and status",IF($A98&lt;Assumptions!$B$4-Assumptions!$B$8,"Review: date before allowed window",IF($A98&gt;Assumptions!$B$4+7*Assumptions!$B$7+Assumptions!$B$9,"Review: date after allowed window",IF($A98&lt;Assumptions!$B$4,"Review: before forecast",IF($A98&gt;=Assumptions!$B$4+7*Assumptions!$B$7,"Review: outside horizon",""))))))))))))))))))))</f>
        <v/>
      </c>
      <c r="L98" s="19" t="n"/>
    </row>
    <row r="99" ht="22" customHeight="1">
      <c r="A99" s="35" t="n"/>
      <c r="B99" s="17" t="n"/>
      <c r="C99" s="17" t="n"/>
      <c r="D99" s="18" t="n"/>
      <c r="E99" s="19" t="n"/>
      <c r="F99" s="17" t="n"/>
      <c r="G99" s="36" t="n"/>
      <c r="H99" s="21" t="n"/>
      <c r="I99" s="34">
        <f>IF(NOT(ISNUMBER($A99)),"",IFERROR($A99-WEEKDAY($A99,2)+1,""))</f>
        <v/>
      </c>
      <c r="J99" s="31">
        <f>IF(OR($A99="",$B99="",NOT(ISNUMBER($G99)),NOT(ISNUMBER($H99))),"",IFERROR(IF($B99="Cash In",$G99*$H99,IF($B99="Cash Out",-$G99*$H99,"")),""))</f>
        <v/>
      </c>
      <c r="K99" s="23">
        <f>IF(COUNTA($A99:$H99)=0,"",IF($A99="","Review: enter cash date",IF($B99="","Review: enter flow",IF($C99="","Review: enter category",IF($D99="","Review: enter customer/vendor",IF($E99="","Review: enter property/purpose",IF($F99="","Review: enter status",IF($G99="","Review: enter amount",IF($H99="","Review: enter confidence",IF(NOT(ISNUMBER($A99)),"Review: check cash date",IF(NOT(ISNUMBER($G99)),"Review: check amount",IF(NOT(ISNUMBER($H99)),"Review: check confidence",IF(OR(Assumptions!$B$4="",Assumptions!$B$7="",Assumptions!$B$8="",Assumptions!$B$9="",Assumptions!$B$10="",Assumptions!$B$11="",Assumptions!$B$12=""),"Review: check assumptions",IF(OR($G99&lt;0,$G99&gt;Assumptions!$B$10),"Review: amount outside limit",IF(OR($H99&lt;Assumptions!$B$11,$H99&gt;Assumptions!$B$12),"Review: confidence outside limits",IF(OR(AND($B99="Cash In",$F99="Paid"),AND($B99="Cash Out",$F99="Received")),"Review: check flow and status",IF($A99&lt;Assumptions!$B$4-Assumptions!$B$8,"Review: date before allowed window",IF($A99&gt;Assumptions!$B$4+7*Assumptions!$B$7+Assumptions!$B$9,"Review: date after allowed window",IF($A99&lt;Assumptions!$B$4,"Review: before forecast",IF($A99&gt;=Assumptions!$B$4+7*Assumptions!$B$7,"Review: outside horizon",""))))))))))))))))))))</f>
        <v/>
      </c>
      <c r="L99" s="19" t="n"/>
    </row>
    <row r="100" ht="22" customHeight="1">
      <c r="A100" s="35" t="n"/>
      <c r="B100" s="17" t="n"/>
      <c r="C100" s="17" t="n"/>
      <c r="D100" s="18" t="n"/>
      <c r="E100" s="19" t="n"/>
      <c r="F100" s="17" t="n"/>
      <c r="G100" s="36" t="n"/>
      <c r="H100" s="21" t="n"/>
      <c r="I100" s="32">
        <f>IF(NOT(ISNUMBER($A100)),"",IFERROR($A100-WEEKDAY($A100,2)+1,""))</f>
        <v/>
      </c>
      <c r="J100" s="33">
        <f>IF(OR($A100="",$B100="",NOT(ISNUMBER($G100)),NOT(ISNUMBER($H100))),"",IFERROR(IF($B100="Cash In",$G100*$H100,IF($B100="Cash Out",-$G100*$H100,"")),""))</f>
        <v/>
      </c>
      <c r="K100" s="22">
        <f>IF(COUNTA($A100:$H100)=0,"",IF($A100="","Review: enter cash date",IF($B100="","Review: enter flow",IF($C100="","Review: enter category",IF($D100="","Review: enter customer/vendor",IF($E100="","Review: enter property/purpose",IF($F100="","Review: enter status",IF($G100="","Review: enter amount",IF($H100="","Review: enter confidence",IF(NOT(ISNUMBER($A100)),"Review: check cash date",IF(NOT(ISNUMBER($G100)),"Review: check amount",IF(NOT(ISNUMBER($H100)),"Review: check confidence",IF(OR(Assumptions!$B$4="",Assumptions!$B$7="",Assumptions!$B$8="",Assumptions!$B$9="",Assumptions!$B$10="",Assumptions!$B$11="",Assumptions!$B$12=""),"Review: check assumptions",IF(OR($G100&lt;0,$G100&gt;Assumptions!$B$10),"Review: amount outside limit",IF(OR($H100&lt;Assumptions!$B$11,$H100&gt;Assumptions!$B$12),"Review: confidence outside limits",IF(OR(AND($B100="Cash In",$F100="Paid"),AND($B100="Cash Out",$F100="Received")),"Review: check flow and status",IF($A100&lt;Assumptions!$B$4-Assumptions!$B$8,"Review: date before allowed window",IF($A100&gt;Assumptions!$B$4+7*Assumptions!$B$7+Assumptions!$B$9,"Review: date after allowed window",IF($A100&lt;Assumptions!$B$4,"Review: before forecast",IF($A100&gt;=Assumptions!$B$4+7*Assumptions!$B$7,"Review: outside horizon",""))))))))))))))))))))</f>
        <v/>
      </c>
      <c r="L100" s="19" t="n"/>
    </row>
    <row r="101" ht="22" customHeight="1">
      <c r="A101" s="35" t="n"/>
      <c r="B101" s="17" t="n"/>
      <c r="C101" s="17" t="n"/>
      <c r="D101" s="18" t="n"/>
      <c r="E101" s="19" t="n"/>
      <c r="F101" s="17" t="n"/>
      <c r="G101" s="36" t="n"/>
      <c r="H101" s="21" t="n"/>
      <c r="I101" s="34">
        <f>IF(NOT(ISNUMBER($A101)),"",IFERROR($A101-WEEKDAY($A101,2)+1,""))</f>
        <v/>
      </c>
      <c r="J101" s="31">
        <f>IF(OR($A101="",$B101="",NOT(ISNUMBER($G101)),NOT(ISNUMBER($H101))),"",IFERROR(IF($B101="Cash In",$G101*$H101,IF($B101="Cash Out",-$G101*$H101,"")),""))</f>
        <v/>
      </c>
      <c r="K101" s="23">
        <f>IF(COUNTA($A101:$H101)=0,"",IF($A101="","Review: enter cash date",IF($B101="","Review: enter flow",IF($C101="","Review: enter category",IF($D101="","Review: enter customer/vendor",IF($E101="","Review: enter property/purpose",IF($F101="","Review: enter status",IF($G101="","Review: enter amount",IF($H101="","Review: enter confidence",IF(NOT(ISNUMBER($A101)),"Review: check cash date",IF(NOT(ISNUMBER($G101)),"Review: check amount",IF(NOT(ISNUMBER($H101)),"Review: check confidence",IF(OR(Assumptions!$B$4="",Assumptions!$B$7="",Assumptions!$B$8="",Assumptions!$B$9="",Assumptions!$B$10="",Assumptions!$B$11="",Assumptions!$B$12=""),"Review: check assumptions",IF(OR($G101&lt;0,$G101&gt;Assumptions!$B$10),"Review: amount outside limit",IF(OR($H101&lt;Assumptions!$B$11,$H101&gt;Assumptions!$B$12),"Review: confidence outside limits",IF(OR(AND($B101="Cash In",$F101="Paid"),AND($B101="Cash Out",$F101="Received")),"Review: check flow and status",IF($A101&lt;Assumptions!$B$4-Assumptions!$B$8,"Review: date before allowed window",IF($A101&gt;Assumptions!$B$4+7*Assumptions!$B$7+Assumptions!$B$9,"Review: date after allowed window",IF($A101&lt;Assumptions!$B$4,"Review: before forecast",IF($A101&gt;=Assumptions!$B$4+7*Assumptions!$B$7,"Review: outside horizon",""))))))))))))))))))))</f>
        <v/>
      </c>
      <c r="L101" s="19" t="n"/>
    </row>
    <row r="102" ht="22" customHeight="1">
      <c r="A102" s="35" t="n"/>
      <c r="B102" s="17" t="n"/>
      <c r="C102" s="17" t="n"/>
      <c r="D102" s="18" t="n"/>
      <c r="E102" s="19" t="n"/>
      <c r="F102" s="17" t="n"/>
      <c r="G102" s="36" t="n"/>
      <c r="H102" s="21" t="n"/>
      <c r="I102" s="32">
        <f>IF(NOT(ISNUMBER($A102)),"",IFERROR($A102-WEEKDAY($A102,2)+1,""))</f>
        <v/>
      </c>
      <c r="J102" s="33">
        <f>IF(OR($A102="",$B102="",NOT(ISNUMBER($G102)),NOT(ISNUMBER($H102))),"",IFERROR(IF($B102="Cash In",$G102*$H102,IF($B102="Cash Out",-$G102*$H102,"")),""))</f>
        <v/>
      </c>
      <c r="K102" s="22">
        <f>IF(COUNTA($A102:$H102)=0,"",IF($A102="","Review: enter cash date",IF($B102="","Review: enter flow",IF($C102="","Review: enter category",IF($D102="","Review: enter customer/vendor",IF($E102="","Review: enter property/purpose",IF($F102="","Review: enter status",IF($G102="","Review: enter amount",IF($H102="","Review: enter confidence",IF(NOT(ISNUMBER($A102)),"Review: check cash date",IF(NOT(ISNUMBER($G102)),"Review: check amount",IF(NOT(ISNUMBER($H102)),"Review: check confidence",IF(OR(Assumptions!$B$4="",Assumptions!$B$7="",Assumptions!$B$8="",Assumptions!$B$9="",Assumptions!$B$10="",Assumptions!$B$11="",Assumptions!$B$12=""),"Review: check assumptions",IF(OR($G102&lt;0,$G102&gt;Assumptions!$B$10),"Review: amount outside limit",IF(OR($H102&lt;Assumptions!$B$11,$H102&gt;Assumptions!$B$12),"Review: confidence outside limits",IF(OR(AND($B102="Cash In",$F102="Paid"),AND($B102="Cash Out",$F102="Received")),"Review: check flow and status",IF($A102&lt;Assumptions!$B$4-Assumptions!$B$8,"Review: date before allowed window",IF($A102&gt;Assumptions!$B$4+7*Assumptions!$B$7+Assumptions!$B$9,"Review: date after allowed window",IF($A102&lt;Assumptions!$B$4,"Review: before forecast",IF($A102&gt;=Assumptions!$B$4+7*Assumptions!$B$7,"Review: outside horizon",""))))))))))))))))))))</f>
        <v/>
      </c>
      <c r="L102" s="19" t="n"/>
    </row>
    <row r="103" ht="22" customHeight="1">
      <c r="A103" s="35" t="n"/>
      <c r="B103" s="17" t="n"/>
      <c r="C103" s="17" t="n"/>
      <c r="D103" s="18" t="n"/>
      <c r="E103" s="19" t="n"/>
      <c r="F103" s="17" t="n"/>
      <c r="G103" s="36" t="n"/>
      <c r="H103" s="21" t="n"/>
      <c r="I103" s="34">
        <f>IF(NOT(ISNUMBER($A103)),"",IFERROR($A103-WEEKDAY($A103,2)+1,""))</f>
        <v/>
      </c>
      <c r="J103" s="31">
        <f>IF(OR($A103="",$B103="",NOT(ISNUMBER($G103)),NOT(ISNUMBER($H103))),"",IFERROR(IF($B103="Cash In",$G103*$H103,IF($B103="Cash Out",-$G103*$H103,"")),""))</f>
        <v/>
      </c>
      <c r="K103" s="23">
        <f>IF(COUNTA($A103:$H103)=0,"",IF($A103="","Review: enter cash date",IF($B103="","Review: enter flow",IF($C103="","Review: enter category",IF($D103="","Review: enter customer/vendor",IF($E103="","Review: enter property/purpose",IF($F103="","Review: enter status",IF($G103="","Review: enter amount",IF($H103="","Review: enter confidence",IF(NOT(ISNUMBER($A103)),"Review: check cash date",IF(NOT(ISNUMBER($G103)),"Review: check amount",IF(NOT(ISNUMBER($H103)),"Review: check confidence",IF(OR(Assumptions!$B$4="",Assumptions!$B$7="",Assumptions!$B$8="",Assumptions!$B$9="",Assumptions!$B$10="",Assumptions!$B$11="",Assumptions!$B$12=""),"Review: check assumptions",IF(OR($G103&lt;0,$G103&gt;Assumptions!$B$10),"Review: amount outside limit",IF(OR($H103&lt;Assumptions!$B$11,$H103&gt;Assumptions!$B$12),"Review: confidence outside limits",IF(OR(AND($B103="Cash In",$F103="Paid"),AND($B103="Cash Out",$F103="Received")),"Review: check flow and status",IF($A103&lt;Assumptions!$B$4-Assumptions!$B$8,"Review: date before allowed window",IF($A103&gt;Assumptions!$B$4+7*Assumptions!$B$7+Assumptions!$B$9,"Review: date after allowed window",IF($A103&lt;Assumptions!$B$4,"Review: before forecast",IF($A103&gt;=Assumptions!$B$4+7*Assumptions!$B$7,"Review: outside horizon",""))))))))))))))))))))</f>
        <v/>
      </c>
      <c r="L103" s="19" t="n"/>
    </row>
    <row r="104" ht="22" customHeight="1">
      <c r="A104" s="35" t="n"/>
      <c r="B104" s="17" t="n"/>
      <c r="C104" s="17" t="n"/>
      <c r="D104" s="18" t="n"/>
      <c r="E104" s="19" t="n"/>
      <c r="F104" s="17" t="n"/>
      <c r="G104" s="36" t="n"/>
      <c r="H104" s="21" t="n"/>
      <c r="I104" s="32">
        <f>IF(NOT(ISNUMBER($A104)),"",IFERROR($A104-WEEKDAY($A104,2)+1,""))</f>
        <v/>
      </c>
      <c r="J104" s="33">
        <f>IF(OR($A104="",$B104="",NOT(ISNUMBER($G104)),NOT(ISNUMBER($H104))),"",IFERROR(IF($B104="Cash In",$G104*$H104,IF($B104="Cash Out",-$G104*$H104,"")),""))</f>
        <v/>
      </c>
      <c r="K104" s="22">
        <f>IF(COUNTA($A104:$H104)=0,"",IF($A104="","Review: enter cash date",IF($B104="","Review: enter flow",IF($C104="","Review: enter category",IF($D104="","Review: enter customer/vendor",IF($E104="","Review: enter property/purpose",IF($F104="","Review: enter status",IF($G104="","Review: enter amount",IF($H104="","Review: enter confidence",IF(NOT(ISNUMBER($A104)),"Review: check cash date",IF(NOT(ISNUMBER($G104)),"Review: check amount",IF(NOT(ISNUMBER($H104)),"Review: check confidence",IF(OR(Assumptions!$B$4="",Assumptions!$B$7="",Assumptions!$B$8="",Assumptions!$B$9="",Assumptions!$B$10="",Assumptions!$B$11="",Assumptions!$B$12=""),"Review: check assumptions",IF(OR($G104&lt;0,$G104&gt;Assumptions!$B$10),"Review: amount outside limit",IF(OR($H104&lt;Assumptions!$B$11,$H104&gt;Assumptions!$B$12),"Review: confidence outside limits",IF(OR(AND($B104="Cash In",$F104="Paid"),AND($B104="Cash Out",$F104="Received")),"Review: check flow and status",IF($A104&lt;Assumptions!$B$4-Assumptions!$B$8,"Review: date before allowed window",IF($A104&gt;Assumptions!$B$4+7*Assumptions!$B$7+Assumptions!$B$9,"Review: date after allowed window",IF($A104&lt;Assumptions!$B$4,"Review: before forecast",IF($A104&gt;=Assumptions!$B$4+7*Assumptions!$B$7,"Review: outside horizon",""))))))))))))))))))))</f>
        <v/>
      </c>
      <c r="L104" s="19" t="n"/>
    </row>
    <row r="105" ht="22" customHeight="1">
      <c r="A105" s="35" t="n"/>
      <c r="B105" s="17" t="n"/>
      <c r="C105" s="17" t="n"/>
      <c r="D105" s="18" t="n"/>
      <c r="E105" s="19" t="n"/>
      <c r="F105" s="17" t="n"/>
      <c r="G105" s="36" t="n"/>
      <c r="H105" s="21" t="n"/>
      <c r="I105" s="34">
        <f>IF(NOT(ISNUMBER($A105)),"",IFERROR($A105-WEEKDAY($A105,2)+1,""))</f>
        <v/>
      </c>
      <c r="J105" s="31">
        <f>IF(OR($A105="",$B105="",NOT(ISNUMBER($G105)),NOT(ISNUMBER($H105))),"",IFERROR(IF($B105="Cash In",$G105*$H105,IF($B105="Cash Out",-$G105*$H105,"")),""))</f>
        <v/>
      </c>
      <c r="K105" s="23">
        <f>IF(COUNTA($A105:$H105)=0,"",IF($A105="","Review: enter cash date",IF($B105="","Review: enter flow",IF($C105="","Review: enter category",IF($D105="","Review: enter customer/vendor",IF($E105="","Review: enter property/purpose",IF($F105="","Review: enter status",IF($G105="","Review: enter amount",IF($H105="","Review: enter confidence",IF(NOT(ISNUMBER($A105)),"Review: check cash date",IF(NOT(ISNUMBER($G105)),"Review: check amount",IF(NOT(ISNUMBER($H105)),"Review: check confidence",IF(OR(Assumptions!$B$4="",Assumptions!$B$7="",Assumptions!$B$8="",Assumptions!$B$9="",Assumptions!$B$10="",Assumptions!$B$11="",Assumptions!$B$12=""),"Review: check assumptions",IF(OR($G105&lt;0,$G105&gt;Assumptions!$B$10),"Review: amount outside limit",IF(OR($H105&lt;Assumptions!$B$11,$H105&gt;Assumptions!$B$12),"Review: confidence outside limits",IF(OR(AND($B105="Cash In",$F105="Paid"),AND($B105="Cash Out",$F105="Received")),"Review: check flow and status",IF($A105&lt;Assumptions!$B$4-Assumptions!$B$8,"Review: date before allowed window",IF($A105&gt;Assumptions!$B$4+7*Assumptions!$B$7+Assumptions!$B$9,"Review: date after allowed window",IF($A105&lt;Assumptions!$B$4,"Review: before forecast",IF($A105&gt;=Assumptions!$B$4+7*Assumptions!$B$7,"Review: outside horizon",""))))))))))))))))))))</f>
        <v/>
      </c>
      <c r="L105" s="19" t="n"/>
    </row>
    <row r="106" ht="22" customHeight="1">
      <c r="A106" s="35" t="n"/>
      <c r="B106" s="17" t="n"/>
      <c r="C106" s="17" t="n"/>
      <c r="D106" s="18" t="n"/>
      <c r="E106" s="19" t="n"/>
      <c r="F106" s="17" t="n"/>
      <c r="G106" s="36" t="n"/>
      <c r="H106" s="21" t="n"/>
      <c r="I106" s="32">
        <f>IF(NOT(ISNUMBER($A106)),"",IFERROR($A106-WEEKDAY($A106,2)+1,""))</f>
        <v/>
      </c>
      <c r="J106" s="33">
        <f>IF(OR($A106="",$B106="",NOT(ISNUMBER($G106)),NOT(ISNUMBER($H106))),"",IFERROR(IF($B106="Cash In",$G106*$H106,IF($B106="Cash Out",-$G106*$H106,"")),""))</f>
        <v/>
      </c>
      <c r="K106" s="22">
        <f>IF(COUNTA($A106:$H106)=0,"",IF($A106="","Review: enter cash date",IF($B106="","Review: enter flow",IF($C106="","Review: enter category",IF($D106="","Review: enter customer/vendor",IF($E106="","Review: enter property/purpose",IF($F106="","Review: enter status",IF($G106="","Review: enter amount",IF($H106="","Review: enter confidence",IF(NOT(ISNUMBER($A106)),"Review: check cash date",IF(NOT(ISNUMBER($G106)),"Review: check amount",IF(NOT(ISNUMBER($H106)),"Review: check confidence",IF(OR(Assumptions!$B$4="",Assumptions!$B$7="",Assumptions!$B$8="",Assumptions!$B$9="",Assumptions!$B$10="",Assumptions!$B$11="",Assumptions!$B$12=""),"Review: check assumptions",IF(OR($G106&lt;0,$G106&gt;Assumptions!$B$10),"Review: amount outside limit",IF(OR($H106&lt;Assumptions!$B$11,$H106&gt;Assumptions!$B$12),"Review: confidence outside limits",IF(OR(AND($B106="Cash In",$F106="Paid"),AND($B106="Cash Out",$F106="Received")),"Review: check flow and status",IF($A106&lt;Assumptions!$B$4-Assumptions!$B$8,"Review: date before allowed window",IF($A106&gt;Assumptions!$B$4+7*Assumptions!$B$7+Assumptions!$B$9,"Review: date after allowed window",IF($A106&lt;Assumptions!$B$4,"Review: before forecast",IF($A106&gt;=Assumptions!$B$4+7*Assumptions!$B$7,"Review: outside horizon",""))))))))))))))))))))</f>
        <v/>
      </c>
      <c r="L106" s="19" t="n"/>
    </row>
    <row r="107" ht="22" customHeight="1">
      <c r="A107" s="35" t="n"/>
      <c r="B107" s="17" t="n"/>
      <c r="C107" s="17" t="n"/>
      <c r="D107" s="18" t="n"/>
      <c r="E107" s="19" t="n"/>
      <c r="F107" s="17" t="n"/>
      <c r="G107" s="36" t="n"/>
      <c r="H107" s="21" t="n"/>
      <c r="I107" s="34">
        <f>IF(NOT(ISNUMBER($A107)),"",IFERROR($A107-WEEKDAY($A107,2)+1,""))</f>
        <v/>
      </c>
      <c r="J107" s="31">
        <f>IF(OR($A107="",$B107="",NOT(ISNUMBER($G107)),NOT(ISNUMBER($H107))),"",IFERROR(IF($B107="Cash In",$G107*$H107,IF($B107="Cash Out",-$G107*$H107,"")),""))</f>
        <v/>
      </c>
      <c r="K107" s="23">
        <f>IF(COUNTA($A107:$H107)=0,"",IF($A107="","Review: enter cash date",IF($B107="","Review: enter flow",IF($C107="","Review: enter category",IF($D107="","Review: enter customer/vendor",IF($E107="","Review: enter property/purpose",IF($F107="","Review: enter status",IF($G107="","Review: enter amount",IF($H107="","Review: enter confidence",IF(NOT(ISNUMBER($A107)),"Review: check cash date",IF(NOT(ISNUMBER($G107)),"Review: check amount",IF(NOT(ISNUMBER($H107)),"Review: check confidence",IF(OR(Assumptions!$B$4="",Assumptions!$B$7="",Assumptions!$B$8="",Assumptions!$B$9="",Assumptions!$B$10="",Assumptions!$B$11="",Assumptions!$B$12=""),"Review: check assumptions",IF(OR($G107&lt;0,$G107&gt;Assumptions!$B$10),"Review: amount outside limit",IF(OR($H107&lt;Assumptions!$B$11,$H107&gt;Assumptions!$B$12),"Review: confidence outside limits",IF(OR(AND($B107="Cash In",$F107="Paid"),AND($B107="Cash Out",$F107="Received")),"Review: check flow and status",IF($A107&lt;Assumptions!$B$4-Assumptions!$B$8,"Review: date before allowed window",IF($A107&gt;Assumptions!$B$4+7*Assumptions!$B$7+Assumptions!$B$9,"Review: date after allowed window",IF($A107&lt;Assumptions!$B$4,"Review: before forecast",IF($A107&gt;=Assumptions!$B$4+7*Assumptions!$B$7,"Review: outside horizon",""))))))))))))))))))))</f>
        <v/>
      </c>
      <c r="L107" s="19" t="n"/>
    </row>
    <row r="108" ht="22" customHeight="1">
      <c r="A108" s="35" t="n"/>
      <c r="B108" s="17" t="n"/>
      <c r="C108" s="17" t="n"/>
      <c r="D108" s="18" t="n"/>
      <c r="E108" s="19" t="n"/>
      <c r="F108" s="17" t="n"/>
      <c r="G108" s="36" t="n"/>
      <c r="H108" s="21" t="n"/>
      <c r="I108" s="32">
        <f>IF(NOT(ISNUMBER($A108)),"",IFERROR($A108-WEEKDAY($A108,2)+1,""))</f>
        <v/>
      </c>
      <c r="J108" s="33">
        <f>IF(OR($A108="",$B108="",NOT(ISNUMBER($G108)),NOT(ISNUMBER($H108))),"",IFERROR(IF($B108="Cash In",$G108*$H108,IF($B108="Cash Out",-$G108*$H108,"")),""))</f>
        <v/>
      </c>
      <c r="K108" s="22">
        <f>IF(COUNTA($A108:$H108)=0,"",IF($A108="","Review: enter cash date",IF($B108="","Review: enter flow",IF($C108="","Review: enter category",IF($D108="","Review: enter customer/vendor",IF($E108="","Review: enter property/purpose",IF($F108="","Review: enter status",IF($G108="","Review: enter amount",IF($H108="","Review: enter confidence",IF(NOT(ISNUMBER($A108)),"Review: check cash date",IF(NOT(ISNUMBER($G108)),"Review: check amount",IF(NOT(ISNUMBER($H108)),"Review: check confidence",IF(OR(Assumptions!$B$4="",Assumptions!$B$7="",Assumptions!$B$8="",Assumptions!$B$9="",Assumptions!$B$10="",Assumptions!$B$11="",Assumptions!$B$12=""),"Review: check assumptions",IF(OR($G108&lt;0,$G108&gt;Assumptions!$B$10),"Review: amount outside limit",IF(OR($H108&lt;Assumptions!$B$11,$H108&gt;Assumptions!$B$12),"Review: confidence outside limits",IF(OR(AND($B108="Cash In",$F108="Paid"),AND($B108="Cash Out",$F108="Received")),"Review: check flow and status",IF($A108&lt;Assumptions!$B$4-Assumptions!$B$8,"Review: date before allowed window",IF($A108&gt;Assumptions!$B$4+7*Assumptions!$B$7+Assumptions!$B$9,"Review: date after allowed window",IF($A108&lt;Assumptions!$B$4,"Review: before forecast",IF($A108&gt;=Assumptions!$B$4+7*Assumptions!$B$7,"Review: outside horizon",""))))))))))))))))))))</f>
        <v/>
      </c>
      <c r="L108" s="19" t="n"/>
    </row>
    <row r="109" ht="22" customHeight="1">
      <c r="A109" s="35" t="n"/>
      <c r="B109" s="17" t="n"/>
      <c r="C109" s="17" t="n"/>
      <c r="D109" s="18" t="n"/>
      <c r="E109" s="19" t="n"/>
      <c r="F109" s="17" t="n"/>
      <c r="G109" s="36" t="n"/>
      <c r="H109" s="21" t="n"/>
      <c r="I109" s="34">
        <f>IF(NOT(ISNUMBER($A109)),"",IFERROR($A109-WEEKDAY($A109,2)+1,""))</f>
        <v/>
      </c>
      <c r="J109" s="31">
        <f>IF(OR($A109="",$B109="",NOT(ISNUMBER($G109)),NOT(ISNUMBER($H109))),"",IFERROR(IF($B109="Cash In",$G109*$H109,IF($B109="Cash Out",-$G109*$H109,"")),""))</f>
        <v/>
      </c>
      <c r="K109" s="23">
        <f>IF(COUNTA($A109:$H109)=0,"",IF($A109="","Review: enter cash date",IF($B109="","Review: enter flow",IF($C109="","Review: enter category",IF($D109="","Review: enter customer/vendor",IF($E109="","Review: enter property/purpose",IF($F109="","Review: enter status",IF($G109="","Review: enter amount",IF($H109="","Review: enter confidence",IF(NOT(ISNUMBER($A109)),"Review: check cash date",IF(NOT(ISNUMBER($G109)),"Review: check amount",IF(NOT(ISNUMBER($H109)),"Review: check confidence",IF(OR(Assumptions!$B$4="",Assumptions!$B$7="",Assumptions!$B$8="",Assumptions!$B$9="",Assumptions!$B$10="",Assumptions!$B$11="",Assumptions!$B$12=""),"Review: check assumptions",IF(OR($G109&lt;0,$G109&gt;Assumptions!$B$10),"Review: amount outside limit",IF(OR($H109&lt;Assumptions!$B$11,$H109&gt;Assumptions!$B$12),"Review: confidence outside limits",IF(OR(AND($B109="Cash In",$F109="Paid"),AND($B109="Cash Out",$F109="Received")),"Review: check flow and status",IF($A109&lt;Assumptions!$B$4-Assumptions!$B$8,"Review: date before allowed window",IF($A109&gt;Assumptions!$B$4+7*Assumptions!$B$7+Assumptions!$B$9,"Review: date after allowed window",IF($A109&lt;Assumptions!$B$4,"Review: before forecast",IF($A109&gt;=Assumptions!$B$4+7*Assumptions!$B$7,"Review: outside horizon",""))))))))))))))))))))</f>
        <v/>
      </c>
      <c r="L109" s="19" t="n"/>
    </row>
    <row r="110" ht="22" customHeight="1">
      <c r="A110" s="35" t="n"/>
      <c r="B110" s="17" t="n"/>
      <c r="C110" s="17" t="n"/>
      <c r="D110" s="18" t="n"/>
      <c r="E110" s="19" t="n"/>
      <c r="F110" s="17" t="n"/>
      <c r="G110" s="36" t="n"/>
      <c r="H110" s="21" t="n"/>
      <c r="I110" s="32">
        <f>IF(NOT(ISNUMBER($A110)),"",IFERROR($A110-WEEKDAY($A110,2)+1,""))</f>
        <v/>
      </c>
      <c r="J110" s="33">
        <f>IF(OR($A110="",$B110="",NOT(ISNUMBER($G110)),NOT(ISNUMBER($H110))),"",IFERROR(IF($B110="Cash In",$G110*$H110,IF($B110="Cash Out",-$G110*$H110,"")),""))</f>
        <v/>
      </c>
      <c r="K110" s="22">
        <f>IF(COUNTA($A110:$H110)=0,"",IF($A110="","Review: enter cash date",IF($B110="","Review: enter flow",IF($C110="","Review: enter category",IF($D110="","Review: enter customer/vendor",IF($E110="","Review: enter property/purpose",IF($F110="","Review: enter status",IF($G110="","Review: enter amount",IF($H110="","Review: enter confidence",IF(NOT(ISNUMBER($A110)),"Review: check cash date",IF(NOT(ISNUMBER($G110)),"Review: check amount",IF(NOT(ISNUMBER($H110)),"Review: check confidence",IF(OR(Assumptions!$B$4="",Assumptions!$B$7="",Assumptions!$B$8="",Assumptions!$B$9="",Assumptions!$B$10="",Assumptions!$B$11="",Assumptions!$B$12=""),"Review: check assumptions",IF(OR($G110&lt;0,$G110&gt;Assumptions!$B$10),"Review: amount outside limit",IF(OR($H110&lt;Assumptions!$B$11,$H110&gt;Assumptions!$B$12),"Review: confidence outside limits",IF(OR(AND($B110="Cash In",$F110="Paid"),AND($B110="Cash Out",$F110="Received")),"Review: check flow and status",IF($A110&lt;Assumptions!$B$4-Assumptions!$B$8,"Review: date before allowed window",IF($A110&gt;Assumptions!$B$4+7*Assumptions!$B$7+Assumptions!$B$9,"Review: date after allowed window",IF($A110&lt;Assumptions!$B$4,"Review: before forecast",IF($A110&gt;=Assumptions!$B$4+7*Assumptions!$B$7,"Review: outside horizon",""))))))))))))))))))))</f>
        <v/>
      </c>
      <c r="L110" s="19" t="n"/>
    </row>
    <row r="111" ht="22" customHeight="1">
      <c r="A111" s="35" t="n"/>
      <c r="B111" s="17" t="n"/>
      <c r="C111" s="17" t="n"/>
      <c r="D111" s="18" t="n"/>
      <c r="E111" s="19" t="n"/>
      <c r="F111" s="17" t="n"/>
      <c r="G111" s="36" t="n"/>
      <c r="H111" s="21" t="n"/>
      <c r="I111" s="34">
        <f>IF(NOT(ISNUMBER($A111)),"",IFERROR($A111-WEEKDAY($A111,2)+1,""))</f>
        <v/>
      </c>
      <c r="J111" s="31">
        <f>IF(OR($A111="",$B111="",NOT(ISNUMBER($G111)),NOT(ISNUMBER($H111))),"",IFERROR(IF($B111="Cash In",$G111*$H111,IF($B111="Cash Out",-$G111*$H111,"")),""))</f>
        <v/>
      </c>
      <c r="K111" s="23">
        <f>IF(COUNTA($A111:$H111)=0,"",IF($A111="","Review: enter cash date",IF($B111="","Review: enter flow",IF($C111="","Review: enter category",IF($D111="","Review: enter customer/vendor",IF($E111="","Review: enter property/purpose",IF($F111="","Review: enter status",IF($G111="","Review: enter amount",IF($H111="","Review: enter confidence",IF(NOT(ISNUMBER($A111)),"Review: check cash date",IF(NOT(ISNUMBER($G111)),"Review: check amount",IF(NOT(ISNUMBER($H111)),"Review: check confidence",IF(OR(Assumptions!$B$4="",Assumptions!$B$7="",Assumptions!$B$8="",Assumptions!$B$9="",Assumptions!$B$10="",Assumptions!$B$11="",Assumptions!$B$12=""),"Review: check assumptions",IF(OR($G111&lt;0,$G111&gt;Assumptions!$B$10),"Review: amount outside limit",IF(OR($H111&lt;Assumptions!$B$11,$H111&gt;Assumptions!$B$12),"Review: confidence outside limits",IF(OR(AND($B111="Cash In",$F111="Paid"),AND($B111="Cash Out",$F111="Received")),"Review: check flow and status",IF($A111&lt;Assumptions!$B$4-Assumptions!$B$8,"Review: date before allowed window",IF($A111&gt;Assumptions!$B$4+7*Assumptions!$B$7+Assumptions!$B$9,"Review: date after allowed window",IF($A111&lt;Assumptions!$B$4,"Review: before forecast",IF($A111&gt;=Assumptions!$B$4+7*Assumptions!$B$7,"Review: outside horizon",""))))))))))))))))))))</f>
        <v/>
      </c>
      <c r="L111" s="19" t="n"/>
    </row>
    <row r="112" ht="22" customHeight="1">
      <c r="A112" s="35" t="n"/>
      <c r="B112" s="17" t="n"/>
      <c r="C112" s="17" t="n"/>
      <c r="D112" s="18" t="n"/>
      <c r="E112" s="19" t="n"/>
      <c r="F112" s="17" t="n"/>
      <c r="G112" s="36" t="n"/>
      <c r="H112" s="21" t="n"/>
      <c r="I112" s="32">
        <f>IF(NOT(ISNUMBER($A112)),"",IFERROR($A112-WEEKDAY($A112,2)+1,""))</f>
        <v/>
      </c>
      <c r="J112" s="33">
        <f>IF(OR($A112="",$B112="",NOT(ISNUMBER($G112)),NOT(ISNUMBER($H112))),"",IFERROR(IF($B112="Cash In",$G112*$H112,IF($B112="Cash Out",-$G112*$H112,"")),""))</f>
        <v/>
      </c>
      <c r="K112" s="22">
        <f>IF(COUNTA($A112:$H112)=0,"",IF($A112="","Review: enter cash date",IF($B112="","Review: enter flow",IF($C112="","Review: enter category",IF($D112="","Review: enter customer/vendor",IF($E112="","Review: enter property/purpose",IF($F112="","Review: enter status",IF($G112="","Review: enter amount",IF($H112="","Review: enter confidence",IF(NOT(ISNUMBER($A112)),"Review: check cash date",IF(NOT(ISNUMBER($G112)),"Review: check amount",IF(NOT(ISNUMBER($H112)),"Review: check confidence",IF(OR(Assumptions!$B$4="",Assumptions!$B$7="",Assumptions!$B$8="",Assumptions!$B$9="",Assumptions!$B$10="",Assumptions!$B$11="",Assumptions!$B$12=""),"Review: check assumptions",IF(OR($G112&lt;0,$G112&gt;Assumptions!$B$10),"Review: amount outside limit",IF(OR($H112&lt;Assumptions!$B$11,$H112&gt;Assumptions!$B$12),"Review: confidence outside limits",IF(OR(AND($B112="Cash In",$F112="Paid"),AND($B112="Cash Out",$F112="Received")),"Review: check flow and status",IF($A112&lt;Assumptions!$B$4-Assumptions!$B$8,"Review: date before allowed window",IF($A112&gt;Assumptions!$B$4+7*Assumptions!$B$7+Assumptions!$B$9,"Review: date after allowed window",IF($A112&lt;Assumptions!$B$4,"Review: before forecast",IF($A112&gt;=Assumptions!$B$4+7*Assumptions!$B$7,"Review: outside horizon",""))))))))))))))))))))</f>
        <v/>
      </c>
      <c r="L112" s="19" t="n"/>
    </row>
    <row r="113" ht="22" customHeight="1">
      <c r="A113" s="35" t="n"/>
      <c r="B113" s="17" t="n"/>
      <c r="C113" s="17" t="n"/>
      <c r="D113" s="18" t="n"/>
      <c r="E113" s="19" t="n"/>
      <c r="F113" s="17" t="n"/>
      <c r="G113" s="36" t="n"/>
      <c r="H113" s="21" t="n"/>
      <c r="I113" s="34">
        <f>IF(NOT(ISNUMBER($A113)),"",IFERROR($A113-WEEKDAY($A113,2)+1,""))</f>
        <v/>
      </c>
      <c r="J113" s="31">
        <f>IF(OR($A113="",$B113="",NOT(ISNUMBER($G113)),NOT(ISNUMBER($H113))),"",IFERROR(IF($B113="Cash In",$G113*$H113,IF($B113="Cash Out",-$G113*$H113,"")),""))</f>
        <v/>
      </c>
      <c r="K113" s="23">
        <f>IF(COUNTA($A113:$H113)=0,"",IF($A113="","Review: enter cash date",IF($B113="","Review: enter flow",IF($C113="","Review: enter category",IF($D113="","Review: enter customer/vendor",IF($E113="","Review: enter property/purpose",IF($F113="","Review: enter status",IF($G113="","Review: enter amount",IF($H113="","Review: enter confidence",IF(NOT(ISNUMBER($A113)),"Review: check cash date",IF(NOT(ISNUMBER($G113)),"Review: check amount",IF(NOT(ISNUMBER($H113)),"Review: check confidence",IF(OR(Assumptions!$B$4="",Assumptions!$B$7="",Assumptions!$B$8="",Assumptions!$B$9="",Assumptions!$B$10="",Assumptions!$B$11="",Assumptions!$B$12=""),"Review: check assumptions",IF(OR($G113&lt;0,$G113&gt;Assumptions!$B$10),"Review: amount outside limit",IF(OR($H113&lt;Assumptions!$B$11,$H113&gt;Assumptions!$B$12),"Review: confidence outside limits",IF(OR(AND($B113="Cash In",$F113="Paid"),AND($B113="Cash Out",$F113="Received")),"Review: check flow and status",IF($A113&lt;Assumptions!$B$4-Assumptions!$B$8,"Review: date before allowed window",IF($A113&gt;Assumptions!$B$4+7*Assumptions!$B$7+Assumptions!$B$9,"Review: date after allowed window",IF($A113&lt;Assumptions!$B$4,"Review: before forecast",IF($A113&gt;=Assumptions!$B$4+7*Assumptions!$B$7,"Review: outside horizon",""))))))))))))))))))))</f>
        <v/>
      </c>
      <c r="L113" s="19" t="n"/>
    </row>
    <row r="114" ht="22" customHeight="1">
      <c r="A114" s="35" t="n"/>
      <c r="B114" s="17" t="n"/>
      <c r="C114" s="17" t="n"/>
      <c r="D114" s="18" t="n"/>
      <c r="E114" s="19" t="n"/>
      <c r="F114" s="17" t="n"/>
      <c r="G114" s="36" t="n"/>
      <c r="H114" s="21" t="n"/>
      <c r="I114" s="32">
        <f>IF(NOT(ISNUMBER($A114)),"",IFERROR($A114-WEEKDAY($A114,2)+1,""))</f>
        <v/>
      </c>
      <c r="J114" s="33">
        <f>IF(OR($A114="",$B114="",NOT(ISNUMBER($G114)),NOT(ISNUMBER($H114))),"",IFERROR(IF($B114="Cash In",$G114*$H114,IF($B114="Cash Out",-$G114*$H114,"")),""))</f>
        <v/>
      </c>
      <c r="K114" s="22">
        <f>IF(COUNTA($A114:$H114)=0,"",IF($A114="","Review: enter cash date",IF($B114="","Review: enter flow",IF($C114="","Review: enter category",IF($D114="","Review: enter customer/vendor",IF($E114="","Review: enter property/purpose",IF($F114="","Review: enter status",IF($G114="","Review: enter amount",IF($H114="","Review: enter confidence",IF(NOT(ISNUMBER($A114)),"Review: check cash date",IF(NOT(ISNUMBER($G114)),"Review: check amount",IF(NOT(ISNUMBER($H114)),"Review: check confidence",IF(OR(Assumptions!$B$4="",Assumptions!$B$7="",Assumptions!$B$8="",Assumptions!$B$9="",Assumptions!$B$10="",Assumptions!$B$11="",Assumptions!$B$12=""),"Review: check assumptions",IF(OR($G114&lt;0,$G114&gt;Assumptions!$B$10),"Review: amount outside limit",IF(OR($H114&lt;Assumptions!$B$11,$H114&gt;Assumptions!$B$12),"Review: confidence outside limits",IF(OR(AND($B114="Cash In",$F114="Paid"),AND($B114="Cash Out",$F114="Received")),"Review: check flow and status",IF($A114&lt;Assumptions!$B$4-Assumptions!$B$8,"Review: date before allowed window",IF($A114&gt;Assumptions!$B$4+7*Assumptions!$B$7+Assumptions!$B$9,"Review: date after allowed window",IF($A114&lt;Assumptions!$B$4,"Review: before forecast",IF($A114&gt;=Assumptions!$B$4+7*Assumptions!$B$7,"Review: outside horizon",""))))))))))))))))))))</f>
        <v/>
      </c>
      <c r="L114" s="19" t="n"/>
    </row>
    <row r="115" ht="22" customHeight="1">
      <c r="A115" s="35" t="n"/>
      <c r="B115" s="17" t="n"/>
      <c r="C115" s="17" t="n"/>
      <c r="D115" s="18" t="n"/>
      <c r="E115" s="19" t="n"/>
      <c r="F115" s="17" t="n"/>
      <c r="G115" s="36" t="n"/>
      <c r="H115" s="21" t="n"/>
      <c r="I115" s="34">
        <f>IF(NOT(ISNUMBER($A115)),"",IFERROR($A115-WEEKDAY($A115,2)+1,""))</f>
        <v/>
      </c>
      <c r="J115" s="31">
        <f>IF(OR($A115="",$B115="",NOT(ISNUMBER($G115)),NOT(ISNUMBER($H115))),"",IFERROR(IF($B115="Cash In",$G115*$H115,IF($B115="Cash Out",-$G115*$H115,"")),""))</f>
        <v/>
      </c>
      <c r="K115" s="23">
        <f>IF(COUNTA($A115:$H115)=0,"",IF($A115="","Review: enter cash date",IF($B115="","Review: enter flow",IF($C115="","Review: enter category",IF($D115="","Review: enter customer/vendor",IF($E115="","Review: enter property/purpose",IF($F115="","Review: enter status",IF($G115="","Review: enter amount",IF($H115="","Review: enter confidence",IF(NOT(ISNUMBER($A115)),"Review: check cash date",IF(NOT(ISNUMBER($G115)),"Review: check amount",IF(NOT(ISNUMBER($H115)),"Review: check confidence",IF(OR(Assumptions!$B$4="",Assumptions!$B$7="",Assumptions!$B$8="",Assumptions!$B$9="",Assumptions!$B$10="",Assumptions!$B$11="",Assumptions!$B$12=""),"Review: check assumptions",IF(OR($G115&lt;0,$G115&gt;Assumptions!$B$10),"Review: amount outside limit",IF(OR($H115&lt;Assumptions!$B$11,$H115&gt;Assumptions!$B$12),"Review: confidence outside limits",IF(OR(AND($B115="Cash In",$F115="Paid"),AND($B115="Cash Out",$F115="Received")),"Review: check flow and status",IF($A115&lt;Assumptions!$B$4-Assumptions!$B$8,"Review: date before allowed window",IF($A115&gt;Assumptions!$B$4+7*Assumptions!$B$7+Assumptions!$B$9,"Review: date after allowed window",IF($A115&lt;Assumptions!$B$4,"Review: before forecast",IF($A115&gt;=Assumptions!$B$4+7*Assumptions!$B$7,"Review: outside horizon",""))))))))))))))))))))</f>
        <v/>
      </c>
      <c r="L115" s="19" t="n"/>
    </row>
    <row r="116" ht="22" customHeight="1">
      <c r="A116" s="35" t="n"/>
      <c r="B116" s="17" t="n"/>
      <c r="C116" s="17" t="n"/>
      <c r="D116" s="18" t="n"/>
      <c r="E116" s="19" t="n"/>
      <c r="F116" s="17" t="n"/>
      <c r="G116" s="36" t="n"/>
      <c r="H116" s="21" t="n"/>
      <c r="I116" s="32">
        <f>IF(NOT(ISNUMBER($A116)),"",IFERROR($A116-WEEKDAY($A116,2)+1,""))</f>
        <v/>
      </c>
      <c r="J116" s="33">
        <f>IF(OR($A116="",$B116="",NOT(ISNUMBER($G116)),NOT(ISNUMBER($H116))),"",IFERROR(IF($B116="Cash In",$G116*$H116,IF($B116="Cash Out",-$G116*$H116,"")),""))</f>
        <v/>
      </c>
      <c r="K116" s="22">
        <f>IF(COUNTA($A116:$H116)=0,"",IF($A116="","Review: enter cash date",IF($B116="","Review: enter flow",IF($C116="","Review: enter category",IF($D116="","Review: enter customer/vendor",IF($E116="","Review: enter property/purpose",IF($F116="","Review: enter status",IF($G116="","Review: enter amount",IF($H116="","Review: enter confidence",IF(NOT(ISNUMBER($A116)),"Review: check cash date",IF(NOT(ISNUMBER($G116)),"Review: check amount",IF(NOT(ISNUMBER($H116)),"Review: check confidence",IF(OR(Assumptions!$B$4="",Assumptions!$B$7="",Assumptions!$B$8="",Assumptions!$B$9="",Assumptions!$B$10="",Assumptions!$B$11="",Assumptions!$B$12=""),"Review: check assumptions",IF(OR($G116&lt;0,$G116&gt;Assumptions!$B$10),"Review: amount outside limit",IF(OR($H116&lt;Assumptions!$B$11,$H116&gt;Assumptions!$B$12),"Review: confidence outside limits",IF(OR(AND($B116="Cash In",$F116="Paid"),AND($B116="Cash Out",$F116="Received")),"Review: check flow and status",IF($A116&lt;Assumptions!$B$4-Assumptions!$B$8,"Review: date before allowed window",IF($A116&gt;Assumptions!$B$4+7*Assumptions!$B$7+Assumptions!$B$9,"Review: date after allowed window",IF($A116&lt;Assumptions!$B$4,"Review: before forecast",IF($A116&gt;=Assumptions!$B$4+7*Assumptions!$B$7,"Review: outside horizon",""))))))))))))))))))))</f>
        <v/>
      </c>
      <c r="L116" s="19" t="n"/>
    </row>
    <row r="117" ht="22" customHeight="1">
      <c r="A117" s="35" t="n"/>
      <c r="B117" s="17" t="n"/>
      <c r="C117" s="17" t="n"/>
      <c r="D117" s="18" t="n"/>
      <c r="E117" s="19" t="n"/>
      <c r="F117" s="17" t="n"/>
      <c r="G117" s="36" t="n"/>
      <c r="H117" s="21" t="n"/>
      <c r="I117" s="34">
        <f>IF(NOT(ISNUMBER($A117)),"",IFERROR($A117-WEEKDAY($A117,2)+1,""))</f>
        <v/>
      </c>
      <c r="J117" s="31">
        <f>IF(OR($A117="",$B117="",NOT(ISNUMBER($G117)),NOT(ISNUMBER($H117))),"",IFERROR(IF($B117="Cash In",$G117*$H117,IF($B117="Cash Out",-$G117*$H117,"")),""))</f>
        <v/>
      </c>
      <c r="K117" s="23">
        <f>IF(COUNTA($A117:$H117)=0,"",IF($A117="","Review: enter cash date",IF($B117="","Review: enter flow",IF($C117="","Review: enter category",IF($D117="","Review: enter customer/vendor",IF($E117="","Review: enter property/purpose",IF($F117="","Review: enter status",IF($G117="","Review: enter amount",IF($H117="","Review: enter confidence",IF(NOT(ISNUMBER($A117)),"Review: check cash date",IF(NOT(ISNUMBER($G117)),"Review: check amount",IF(NOT(ISNUMBER($H117)),"Review: check confidence",IF(OR(Assumptions!$B$4="",Assumptions!$B$7="",Assumptions!$B$8="",Assumptions!$B$9="",Assumptions!$B$10="",Assumptions!$B$11="",Assumptions!$B$12=""),"Review: check assumptions",IF(OR($G117&lt;0,$G117&gt;Assumptions!$B$10),"Review: amount outside limit",IF(OR($H117&lt;Assumptions!$B$11,$H117&gt;Assumptions!$B$12),"Review: confidence outside limits",IF(OR(AND($B117="Cash In",$F117="Paid"),AND($B117="Cash Out",$F117="Received")),"Review: check flow and status",IF($A117&lt;Assumptions!$B$4-Assumptions!$B$8,"Review: date before allowed window",IF($A117&gt;Assumptions!$B$4+7*Assumptions!$B$7+Assumptions!$B$9,"Review: date after allowed window",IF($A117&lt;Assumptions!$B$4,"Review: before forecast",IF($A117&gt;=Assumptions!$B$4+7*Assumptions!$B$7,"Review: outside horizon",""))))))))))))))))))))</f>
        <v/>
      </c>
      <c r="L117" s="19" t="n"/>
    </row>
    <row r="118" ht="22" customHeight="1">
      <c r="A118" s="35" t="n"/>
      <c r="B118" s="17" t="n"/>
      <c r="C118" s="17" t="n"/>
      <c r="D118" s="18" t="n"/>
      <c r="E118" s="19" t="n"/>
      <c r="F118" s="17" t="n"/>
      <c r="G118" s="36" t="n"/>
      <c r="H118" s="21" t="n"/>
      <c r="I118" s="32">
        <f>IF(NOT(ISNUMBER($A118)),"",IFERROR($A118-WEEKDAY($A118,2)+1,""))</f>
        <v/>
      </c>
      <c r="J118" s="33">
        <f>IF(OR($A118="",$B118="",NOT(ISNUMBER($G118)),NOT(ISNUMBER($H118))),"",IFERROR(IF($B118="Cash In",$G118*$H118,IF($B118="Cash Out",-$G118*$H118,"")),""))</f>
        <v/>
      </c>
      <c r="K118" s="22">
        <f>IF(COUNTA($A118:$H118)=0,"",IF($A118="","Review: enter cash date",IF($B118="","Review: enter flow",IF($C118="","Review: enter category",IF($D118="","Review: enter customer/vendor",IF($E118="","Review: enter property/purpose",IF($F118="","Review: enter status",IF($G118="","Review: enter amount",IF($H118="","Review: enter confidence",IF(NOT(ISNUMBER($A118)),"Review: check cash date",IF(NOT(ISNUMBER($G118)),"Review: check amount",IF(NOT(ISNUMBER($H118)),"Review: check confidence",IF(OR(Assumptions!$B$4="",Assumptions!$B$7="",Assumptions!$B$8="",Assumptions!$B$9="",Assumptions!$B$10="",Assumptions!$B$11="",Assumptions!$B$12=""),"Review: check assumptions",IF(OR($G118&lt;0,$G118&gt;Assumptions!$B$10),"Review: amount outside limit",IF(OR($H118&lt;Assumptions!$B$11,$H118&gt;Assumptions!$B$12),"Review: confidence outside limits",IF(OR(AND($B118="Cash In",$F118="Paid"),AND($B118="Cash Out",$F118="Received")),"Review: check flow and status",IF($A118&lt;Assumptions!$B$4-Assumptions!$B$8,"Review: date before allowed window",IF($A118&gt;Assumptions!$B$4+7*Assumptions!$B$7+Assumptions!$B$9,"Review: date after allowed window",IF($A118&lt;Assumptions!$B$4,"Review: before forecast",IF($A118&gt;=Assumptions!$B$4+7*Assumptions!$B$7,"Review: outside horizon",""))))))))))))))))))))</f>
        <v/>
      </c>
      <c r="L118" s="19" t="n"/>
    </row>
    <row r="119" ht="22" customHeight="1">
      <c r="A119" s="35" t="n"/>
      <c r="B119" s="17" t="n"/>
      <c r="C119" s="17" t="n"/>
      <c r="D119" s="18" t="n"/>
      <c r="E119" s="19" t="n"/>
      <c r="F119" s="17" t="n"/>
      <c r="G119" s="36" t="n"/>
      <c r="H119" s="21" t="n"/>
      <c r="I119" s="34">
        <f>IF(NOT(ISNUMBER($A119)),"",IFERROR($A119-WEEKDAY($A119,2)+1,""))</f>
        <v/>
      </c>
      <c r="J119" s="31">
        <f>IF(OR($A119="",$B119="",NOT(ISNUMBER($G119)),NOT(ISNUMBER($H119))),"",IFERROR(IF($B119="Cash In",$G119*$H119,IF($B119="Cash Out",-$G119*$H119,"")),""))</f>
        <v/>
      </c>
      <c r="K119" s="23">
        <f>IF(COUNTA($A119:$H119)=0,"",IF($A119="","Review: enter cash date",IF($B119="","Review: enter flow",IF($C119="","Review: enter category",IF($D119="","Review: enter customer/vendor",IF($E119="","Review: enter property/purpose",IF($F119="","Review: enter status",IF($G119="","Review: enter amount",IF($H119="","Review: enter confidence",IF(NOT(ISNUMBER($A119)),"Review: check cash date",IF(NOT(ISNUMBER($G119)),"Review: check amount",IF(NOT(ISNUMBER($H119)),"Review: check confidence",IF(OR(Assumptions!$B$4="",Assumptions!$B$7="",Assumptions!$B$8="",Assumptions!$B$9="",Assumptions!$B$10="",Assumptions!$B$11="",Assumptions!$B$12=""),"Review: check assumptions",IF(OR($G119&lt;0,$G119&gt;Assumptions!$B$10),"Review: amount outside limit",IF(OR($H119&lt;Assumptions!$B$11,$H119&gt;Assumptions!$B$12),"Review: confidence outside limits",IF(OR(AND($B119="Cash In",$F119="Paid"),AND($B119="Cash Out",$F119="Received")),"Review: check flow and status",IF($A119&lt;Assumptions!$B$4-Assumptions!$B$8,"Review: date before allowed window",IF($A119&gt;Assumptions!$B$4+7*Assumptions!$B$7+Assumptions!$B$9,"Review: date after allowed window",IF($A119&lt;Assumptions!$B$4,"Review: before forecast",IF($A119&gt;=Assumptions!$B$4+7*Assumptions!$B$7,"Review: outside horizon",""))))))))))))))))))))</f>
        <v/>
      </c>
      <c r="L119" s="19" t="n"/>
    </row>
    <row r="120" ht="22" customHeight="1">
      <c r="A120" s="35" t="n"/>
      <c r="B120" s="17" t="n"/>
      <c r="C120" s="17" t="n"/>
      <c r="D120" s="18" t="n"/>
      <c r="E120" s="19" t="n"/>
      <c r="F120" s="17" t="n"/>
      <c r="G120" s="36" t="n"/>
      <c r="H120" s="21" t="n"/>
      <c r="I120" s="32">
        <f>IF(NOT(ISNUMBER($A120)),"",IFERROR($A120-WEEKDAY($A120,2)+1,""))</f>
        <v/>
      </c>
      <c r="J120" s="33">
        <f>IF(OR($A120="",$B120="",NOT(ISNUMBER($G120)),NOT(ISNUMBER($H120))),"",IFERROR(IF($B120="Cash In",$G120*$H120,IF($B120="Cash Out",-$G120*$H120,"")),""))</f>
        <v/>
      </c>
      <c r="K120" s="22">
        <f>IF(COUNTA($A120:$H120)=0,"",IF($A120="","Review: enter cash date",IF($B120="","Review: enter flow",IF($C120="","Review: enter category",IF($D120="","Review: enter customer/vendor",IF($E120="","Review: enter property/purpose",IF($F120="","Review: enter status",IF($G120="","Review: enter amount",IF($H120="","Review: enter confidence",IF(NOT(ISNUMBER($A120)),"Review: check cash date",IF(NOT(ISNUMBER($G120)),"Review: check amount",IF(NOT(ISNUMBER($H120)),"Review: check confidence",IF(OR(Assumptions!$B$4="",Assumptions!$B$7="",Assumptions!$B$8="",Assumptions!$B$9="",Assumptions!$B$10="",Assumptions!$B$11="",Assumptions!$B$12=""),"Review: check assumptions",IF(OR($G120&lt;0,$G120&gt;Assumptions!$B$10),"Review: amount outside limit",IF(OR($H120&lt;Assumptions!$B$11,$H120&gt;Assumptions!$B$12),"Review: confidence outside limits",IF(OR(AND($B120="Cash In",$F120="Paid"),AND($B120="Cash Out",$F120="Received")),"Review: check flow and status",IF($A120&lt;Assumptions!$B$4-Assumptions!$B$8,"Review: date before allowed window",IF($A120&gt;Assumptions!$B$4+7*Assumptions!$B$7+Assumptions!$B$9,"Review: date after allowed window",IF($A120&lt;Assumptions!$B$4,"Review: before forecast",IF($A120&gt;=Assumptions!$B$4+7*Assumptions!$B$7,"Review: outside horizon",""))))))))))))))))))))</f>
        <v/>
      </c>
      <c r="L120" s="19" t="n"/>
    </row>
    <row r="121" ht="22" customHeight="1">
      <c r="A121" s="35" t="n"/>
      <c r="B121" s="17" t="n"/>
      <c r="C121" s="17" t="n"/>
      <c r="D121" s="18" t="n"/>
      <c r="E121" s="19" t="n"/>
      <c r="F121" s="17" t="n"/>
      <c r="G121" s="36" t="n"/>
      <c r="H121" s="21" t="n"/>
      <c r="I121" s="34">
        <f>IF(NOT(ISNUMBER($A121)),"",IFERROR($A121-WEEKDAY($A121,2)+1,""))</f>
        <v/>
      </c>
      <c r="J121" s="31">
        <f>IF(OR($A121="",$B121="",NOT(ISNUMBER($G121)),NOT(ISNUMBER($H121))),"",IFERROR(IF($B121="Cash In",$G121*$H121,IF($B121="Cash Out",-$G121*$H121,"")),""))</f>
        <v/>
      </c>
      <c r="K121" s="23">
        <f>IF(COUNTA($A121:$H121)=0,"",IF($A121="","Review: enter cash date",IF($B121="","Review: enter flow",IF($C121="","Review: enter category",IF($D121="","Review: enter customer/vendor",IF($E121="","Review: enter property/purpose",IF($F121="","Review: enter status",IF($G121="","Review: enter amount",IF($H121="","Review: enter confidence",IF(NOT(ISNUMBER($A121)),"Review: check cash date",IF(NOT(ISNUMBER($G121)),"Review: check amount",IF(NOT(ISNUMBER($H121)),"Review: check confidence",IF(OR(Assumptions!$B$4="",Assumptions!$B$7="",Assumptions!$B$8="",Assumptions!$B$9="",Assumptions!$B$10="",Assumptions!$B$11="",Assumptions!$B$12=""),"Review: check assumptions",IF(OR($G121&lt;0,$G121&gt;Assumptions!$B$10),"Review: amount outside limit",IF(OR($H121&lt;Assumptions!$B$11,$H121&gt;Assumptions!$B$12),"Review: confidence outside limits",IF(OR(AND($B121="Cash In",$F121="Paid"),AND($B121="Cash Out",$F121="Received")),"Review: check flow and status",IF($A121&lt;Assumptions!$B$4-Assumptions!$B$8,"Review: date before allowed window",IF($A121&gt;Assumptions!$B$4+7*Assumptions!$B$7+Assumptions!$B$9,"Review: date after allowed window",IF($A121&lt;Assumptions!$B$4,"Review: before forecast",IF($A121&gt;=Assumptions!$B$4+7*Assumptions!$B$7,"Review: outside horizon",""))))))))))))))))))))</f>
        <v/>
      </c>
      <c r="L121" s="19" t="n"/>
    </row>
    <row r="122" ht="22" customHeight="1">
      <c r="A122" s="35" t="n"/>
      <c r="B122" s="17" t="n"/>
      <c r="C122" s="17" t="n"/>
      <c r="D122" s="18" t="n"/>
      <c r="E122" s="19" t="n"/>
      <c r="F122" s="17" t="n"/>
      <c r="G122" s="36" t="n"/>
      <c r="H122" s="21" t="n"/>
      <c r="I122" s="32">
        <f>IF(NOT(ISNUMBER($A122)),"",IFERROR($A122-WEEKDAY($A122,2)+1,""))</f>
        <v/>
      </c>
      <c r="J122" s="33">
        <f>IF(OR($A122="",$B122="",NOT(ISNUMBER($G122)),NOT(ISNUMBER($H122))),"",IFERROR(IF($B122="Cash In",$G122*$H122,IF($B122="Cash Out",-$G122*$H122,"")),""))</f>
        <v/>
      </c>
      <c r="K122" s="22">
        <f>IF(COUNTA($A122:$H122)=0,"",IF($A122="","Review: enter cash date",IF($B122="","Review: enter flow",IF($C122="","Review: enter category",IF($D122="","Review: enter customer/vendor",IF($E122="","Review: enter property/purpose",IF($F122="","Review: enter status",IF($G122="","Review: enter amount",IF($H122="","Review: enter confidence",IF(NOT(ISNUMBER($A122)),"Review: check cash date",IF(NOT(ISNUMBER($G122)),"Review: check amount",IF(NOT(ISNUMBER($H122)),"Review: check confidence",IF(OR(Assumptions!$B$4="",Assumptions!$B$7="",Assumptions!$B$8="",Assumptions!$B$9="",Assumptions!$B$10="",Assumptions!$B$11="",Assumptions!$B$12=""),"Review: check assumptions",IF(OR($G122&lt;0,$G122&gt;Assumptions!$B$10),"Review: amount outside limit",IF(OR($H122&lt;Assumptions!$B$11,$H122&gt;Assumptions!$B$12),"Review: confidence outside limits",IF(OR(AND($B122="Cash In",$F122="Paid"),AND($B122="Cash Out",$F122="Received")),"Review: check flow and status",IF($A122&lt;Assumptions!$B$4-Assumptions!$B$8,"Review: date before allowed window",IF($A122&gt;Assumptions!$B$4+7*Assumptions!$B$7+Assumptions!$B$9,"Review: date after allowed window",IF($A122&lt;Assumptions!$B$4,"Review: before forecast",IF($A122&gt;=Assumptions!$B$4+7*Assumptions!$B$7,"Review: outside horizon",""))))))))))))))))))))</f>
        <v/>
      </c>
      <c r="L122" s="19" t="n"/>
    </row>
    <row r="123" ht="22" customHeight="1">
      <c r="A123" s="35" t="n"/>
      <c r="B123" s="17" t="n"/>
      <c r="C123" s="17" t="n"/>
      <c r="D123" s="18" t="n"/>
      <c r="E123" s="19" t="n"/>
      <c r="F123" s="17" t="n"/>
      <c r="G123" s="36" t="n"/>
      <c r="H123" s="21" t="n"/>
      <c r="I123" s="34">
        <f>IF(NOT(ISNUMBER($A123)),"",IFERROR($A123-WEEKDAY($A123,2)+1,""))</f>
        <v/>
      </c>
      <c r="J123" s="31">
        <f>IF(OR($A123="",$B123="",NOT(ISNUMBER($G123)),NOT(ISNUMBER($H123))),"",IFERROR(IF($B123="Cash In",$G123*$H123,IF($B123="Cash Out",-$G123*$H123,"")),""))</f>
        <v/>
      </c>
      <c r="K123" s="23">
        <f>IF(COUNTA($A123:$H123)=0,"",IF($A123="","Review: enter cash date",IF($B123="","Review: enter flow",IF($C123="","Review: enter category",IF($D123="","Review: enter customer/vendor",IF($E123="","Review: enter property/purpose",IF($F123="","Review: enter status",IF($G123="","Review: enter amount",IF($H123="","Review: enter confidence",IF(NOT(ISNUMBER($A123)),"Review: check cash date",IF(NOT(ISNUMBER($G123)),"Review: check amount",IF(NOT(ISNUMBER($H123)),"Review: check confidence",IF(OR(Assumptions!$B$4="",Assumptions!$B$7="",Assumptions!$B$8="",Assumptions!$B$9="",Assumptions!$B$10="",Assumptions!$B$11="",Assumptions!$B$12=""),"Review: check assumptions",IF(OR($G123&lt;0,$G123&gt;Assumptions!$B$10),"Review: amount outside limit",IF(OR($H123&lt;Assumptions!$B$11,$H123&gt;Assumptions!$B$12),"Review: confidence outside limits",IF(OR(AND($B123="Cash In",$F123="Paid"),AND($B123="Cash Out",$F123="Received")),"Review: check flow and status",IF($A123&lt;Assumptions!$B$4-Assumptions!$B$8,"Review: date before allowed window",IF($A123&gt;Assumptions!$B$4+7*Assumptions!$B$7+Assumptions!$B$9,"Review: date after allowed window",IF($A123&lt;Assumptions!$B$4,"Review: before forecast",IF($A123&gt;=Assumptions!$B$4+7*Assumptions!$B$7,"Review: outside horizon",""))))))))))))))))))))</f>
        <v/>
      </c>
      <c r="L123" s="19" t="n"/>
    </row>
  </sheetData>
  <autoFilter ref="A3:L123"/>
  <mergeCells count="1">
    <mergeCell ref="A1:L1"/>
  </mergeCells>
  <conditionalFormatting sqref="J4:J123">
    <cfRule type="expression" priority="1" dxfId="1">
      <formula>=J4&gt;0</formula>
    </cfRule>
    <cfRule type="expression" priority="2" dxfId="0">
      <formula>=J4&lt;0</formula>
    </cfRule>
  </conditionalFormatting>
  <conditionalFormatting sqref="K4:K123">
    <cfRule type="expression" priority="3" dxfId="0">
      <formula>=LEN($K4)&gt;0</formula>
    </cfRule>
  </conditionalFormatting>
  <dataValidations count="6">
    <dataValidation sqref="A4:A123" showDropDown="0" showInputMessage="1" showErrorMessage="1" allowBlank="0" errorTitle="Check cash date" error="Enter a date within the editable planning window." promptTitle="Cash date" prompt="Enter the expected date cash will be received or paid." type="date" operator="between">
      <formula1>Assumptions!$B$4-Assumptions!$B$8</formula1>
      <formula2>Assumptions!$B$4+7*Assumptions!$B$7+Assumptions!$B$9</formula2>
    </dataValidation>
    <dataValidation sqref="B4:B123" showDropDown="0" showInputMessage="0" showErrorMessage="1" allowBlank="0" errorTitle="Check flow" error="Choose Cash In or Cash Out." type="list">
      <formula1>"Cash In,Cash Out"</formula1>
    </dataValidation>
    <dataValidation sqref="C4:C123" showDropDown="0" showInputMessage="0" showErrorMessage="1" allowBlank="0" errorTitle="Check category" error="Choose a listed cash category." type="list">
      <formula1>"Service Revenue,Customer Deposit,Materials,Payroll,Fuel,Equipment,Insurance,Rent,Other"</formula1>
    </dataValidation>
    <dataValidation sqref="F4:F123" showDropDown="0" showInputMessage="0" showErrorMessage="1" allowBlank="0" errorTitle="Check status" error="Choose a listed planning status." type="list">
      <formula1>"Planned,Committed,Received,Paid,On Hold"</formula1>
    </dataValidation>
    <dataValidation sqref="G4:G123" showDropDown="0" showInputMessage="0" showErrorMessage="1" allowBlank="0" errorTitle="Check amount" error="Enter zero or a positive amount within the editable maximum." type="decimal" operator="between">
      <formula1>0</formula1>
      <formula2>Assumptions!$B$10</formula2>
    </dataValidation>
    <dataValidation sqref="H4:H123" showDropDown="0" showInputMessage="0" showErrorMessage="1" allowBlank="0" errorTitle="Check confidence" error="Enter a percentage within the editable confidence limits." type="decimal" operator="between">
      <formula1>Assumptions!$B$11</formula1>
      <formula2>Assumptions!$B$12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C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56" customWidth="1" min="3" max="3"/>
  </cols>
  <sheetData>
    <row r="1" ht="28" customHeight="1">
      <c r="A1" s="1" t="inlineStr">
        <is>
          <t>Working Capital Forecast Assumptions</t>
        </is>
      </c>
    </row>
    <row r="2" ht="30" customHeight="1">
      <c r="A2" s="2" t="inlineStr">
        <is>
          <t>Fictional sample business: Spruce Kite Lawn Studio. Yellow values are editable planning assumptions, not financial advice.</t>
        </is>
      </c>
    </row>
    <row r="3">
      <c r="A3" s="24" t="inlineStr">
        <is>
          <t>Setting</t>
        </is>
      </c>
      <c r="B3" s="24" t="inlineStr">
        <is>
          <t>Value</t>
        </is>
      </c>
      <c r="C3" s="24" t="inlineStr">
        <is>
          <t>Use</t>
        </is>
      </c>
    </row>
    <row r="4" ht="30" customHeight="1">
      <c r="A4" s="25" t="inlineStr">
        <is>
          <t>Forecast start date</t>
        </is>
      </c>
      <c r="B4" s="35" t="n">
        <v>46272</v>
      </c>
      <c r="C4" s="22" t="inlineStr">
        <is>
          <t>First day included in the weekly cash forecast</t>
        </is>
      </c>
    </row>
    <row r="5" ht="30" customHeight="1">
      <c r="A5" s="26" t="inlineStr">
        <is>
          <t>Opening cash balance</t>
        </is>
      </c>
      <c r="B5" s="37" t="n">
        <v>18000</v>
      </c>
      <c r="C5" s="23" t="inlineStr">
        <is>
          <t>Cash available at the start of the forecast</t>
        </is>
      </c>
    </row>
    <row r="6" ht="30" customHeight="1">
      <c r="A6" s="25" t="inlineStr">
        <is>
          <t>Minimum cash reserve</t>
        </is>
      </c>
      <c r="B6" s="37" t="n">
        <v>7500</v>
      </c>
      <c r="C6" s="22" t="inlineStr">
        <is>
          <t>Editable operating cushion used to calculate the reserve gap</t>
        </is>
      </c>
    </row>
    <row r="7" ht="30" customHeight="1">
      <c r="A7" s="26" t="inlineStr">
        <is>
          <t>Forecast weeks</t>
        </is>
      </c>
      <c r="B7" s="28" t="n">
        <v>13</v>
      </c>
      <c r="C7" s="23" t="inlineStr">
        <is>
          <t>Number of weeks to display, from 1 through 26</t>
        </is>
      </c>
    </row>
    <row r="8" ht="30" customHeight="1">
      <c r="A8" s="25" t="inlineStr">
        <is>
          <t>Allowed days before start</t>
        </is>
      </c>
      <c r="B8" s="28" t="n">
        <v>30</v>
      </c>
      <c r="C8" s="22" t="inlineStr">
        <is>
          <t>Entry validation window before the forecast start</t>
        </is>
      </c>
    </row>
    <row r="9" ht="30" customHeight="1">
      <c r="A9" s="26" t="inlineStr">
        <is>
          <t>Allowed days after horizon</t>
        </is>
      </c>
      <c r="B9" s="28" t="n">
        <v>30</v>
      </c>
      <c r="C9" s="23" t="inlineStr">
        <is>
          <t>Entry validation window after the forecast horizon</t>
        </is>
      </c>
    </row>
    <row r="10" ht="30" customHeight="1">
      <c r="A10" s="25" t="inlineStr">
        <is>
          <t>Maximum single cash item</t>
        </is>
      </c>
      <c r="B10" s="37" t="n">
        <v>250000</v>
      </c>
      <c r="C10" s="22" t="inlineStr">
        <is>
          <t>Upper entry check for one planned cash item</t>
        </is>
      </c>
    </row>
    <row r="11" ht="30" customHeight="1">
      <c r="A11" s="26" t="inlineStr">
        <is>
          <t>Minimum confidence</t>
        </is>
      </c>
      <c r="B11" s="29" t="n">
        <v>0</v>
      </c>
      <c r="C11" s="23" t="inlineStr">
        <is>
          <t>Lowest permitted probability for a planned cash item</t>
        </is>
      </c>
    </row>
    <row r="12" ht="30" customHeight="1">
      <c r="A12" s="25" t="inlineStr">
        <is>
          <t>Maximum confidence</t>
        </is>
      </c>
      <c r="B12" s="29" t="n">
        <v>1</v>
      </c>
      <c r="C12" s="22" t="inlineStr">
        <is>
          <t>Highest permitted probability for a planned cash item</t>
        </is>
      </c>
    </row>
  </sheetData>
  <mergeCells count="1">
    <mergeCell ref="A1:C1"/>
  </mergeCells>
  <conditionalFormatting sqref="B11:B12">
    <cfRule type="expression" priority="1" dxfId="0">
      <formula>=$B$11&gt;$B$12</formula>
    </cfRule>
  </conditionalFormatting>
  <dataValidations count="6">
    <dataValidation sqref="B4" showDropDown="0" showInputMessage="1" showErrorMessage="1" allowBlank="0" errorTitle="Check date" error="Enter a valid forecast start date." promptTitle="Forecast start" prompt="Enter the first date of the cash forecast." type="custom">
      <formula1>=AND(ISNUMBER(B4),B4&gt;0)</formula1>
    </dataValidation>
    <dataValidation sqref="B5:B6" showDropDown="0" showInputMessage="0" showErrorMessage="1" allowBlank="0" errorTitle="Check amount" error="Enter zero or a positive dollar amount." type="decimal" operator="greaterThanOrEqual">
      <formula1>0</formula1>
    </dataValidation>
    <dataValidation sqref="B7" showDropDown="0" showInputMessage="0" showErrorMessage="1" allowBlank="0" errorTitle="Check forecast weeks" error="Enter a whole number from 1 through 26." type="whole" operator="between">
      <formula1>1</formula1>
      <formula2>26</formula2>
    </dataValidation>
    <dataValidation sqref="B8:B9" showDropDown="0" showInputMessage="0" showErrorMessage="1" allowBlank="0" errorTitle="Check date window" error="Enter a whole number from 0 through 365." type="whole" operator="between">
      <formula1>0</formula1>
      <formula2>365</formula2>
    </dataValidation>
    <dataValidation sqref="B10" showDropDown="0" showInputMessage="0" showErrorMessage="1" allowBlank="0" errorTitle="Check maximum" error="Enter a positive maximum cash item." type="decimal" operator="greaterThan">
      <formula1>0</formula1>
    </dataValidation>
    <dataValidation sqref="B11:B12" showDropDown="0" showInputMessage="0" showErrorMessage="1" allowBlank="0" errorTitle="Check confidence limit" error="Enter a percentage from 0% through 100%." type="decimal" operator="between">
      <formula1>0</formula1>
      <formula2>1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Lawn Care Working Capital Forecast</dc:title>
  <dc:subject xmlns:dc="http://purl.org/dc/elements/1.1/">Short-term seasonal cash planning for a fictional lawn care business</dc:subject>
  <dcterms:created xmlns:dcterms="http://purl.org/dc/terms/" xmlns:xsi="http://www.w3.org/2001/XMLSchema-instance" xsi:type="dcterms:W3CDTF">2026-09-10T03:03:31Z</dcterms:created>
  <dcterms:modified xmlns:dcterms="http://purl.org/dc/terms/" xmlns:xsi="http://www.w3.org/2001/XMLSchema-instance" xsi:type="dcterms:W3CDTF">2026-09-10T03:03:32+00:00Z</dcterms:modified>
</cp:coreProperties>
</file>