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imates" sheetId="1" state="visible" r:id="rId1"/>
    <sheet xmlns:r="http://schemas.openxmlformats.org/officeDocument/2006/relationships" name="Assumptions" sheetId="2" state="visible" r:id="rId2"/>
  </sheets>
  <definedNames>
    <definedName name="_xlnm._FilterDatabase" localSheetId="0" hidden="1">'Estimates'!$A$1:$AB$101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mm/dd/yyyy"/>
    <numFmt numFmtId="165" formatCode="0.000"/>
    <numFmt numFmtId="166" formatCode="$#,##0.00"/>
    <numFmt numFmtId="167" formatCode="$#,##0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17261F"/>
      <sz val="10"/>
    </font>
    <font>
      <name val="Calibri"/>
      <b val="1"/>
      <color rgb="00FFFFFF"/>
      <sz val="15"/>
    </font>
    <font>
      <name val="Calibri"/>
      <b val="1"/>
      <color rgb="0017261F"/>
      <sz val="10"/>
    </font>
  </fonts>
  <fills count="8">
    <fill>
      <patternFill/>
    </fill>
    <fill>
      <patternFill patternType="gray125"/>
    </fill>
    <fill>
      <patternFill patternType="solid">
        <fgColor rgb="00173F35"/>
      </patternFill>
    </fill>
    <fill>
      <patternFill patternType="solid">
        <fgColor rgb="00FFF3C4"/>
      </patternFill>
    </fill>
    <fill>
      <patternFill patternType="solid">
        <fgColor rgb="00E7F0F4"/>
      </patternFill>
    </fill>
    <fill>
      <patternFill patternType="solid">
        <fgColor rgb="00F2F7F1"/>
      </patternFill>
    </fill>
    <fill>
      <patternFill patternType="solid">
        <fgColor rgb="00FFFFFF"/>
      </patternFill>
    </fill>
    <fill>
      <patternFill patternType="solid">
        <fgColor rgb="00D7A928"/>
      </patternFill>
    </fill>
  </fills>
  <borders count="6">
    <border>
      <left/>
      <right/>
      <top/>
      <bottom/>
      <diagonal/>
    </border>
    <border>
      <left style="thin">
        <color rgb="00C6D5C8"/>
      </left>
      <right style="thin">
        <color rgb="00C6D5C8"/>
      </right>
      <top style="thin">
        <color rgb="00C6D5C8"/>
      </top>
      <bottom style="thin">
        <color rgb="00C6D5C8"/>
      </bottom>
    </border>
    <border>
      <left/>
      <right/>
      <top style="thin">
        <color rgb="00C6D5C8"/>
      </top>
      <bottom/>
      <diagonal/>
    </border>
    <border>
      <left/>
      <right style="thin">
        <color rgb="00C6D5C8"/>
      </right>
      <top style="thin">
        <color rgb="00C6D5C8"/>
      </top>
      <bottom/>
      <diagonal/>
    </border>
    <border>
      <left/>
      <right/>
      <top style="thin">
        <color rgb="00C6D5C8"/>
      </top>
      <bottom style="thin">
        <color rgb="00C6D5C8"/>
      </bottom>
      <diagonal/>
    </border>
    <border>
      <left/>
      <right style="thin">
        <color rgb="00C6D5C8"/>
      </right>
      <top style="thin">
        <color rgb="00C6D5C8"/>
      </top>
      <bottom style="thin">
        <color rgb="00C6D5C8"/>
      </bottom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164" fontId="2" fillId="3" borderId="1" applyAlignment="1" pivotButton="0" quotePrefix="0" xfId="0">
      <alignment horizontal="center" vertical="center" wrapText="1"/>
    </xf>
    <xf numFmtId="3" fontId="2" fillId="3" borderId="1" applyAlignment="1" pivotButton="0" quotePrefix="0" xfId="0">
      <alignment horizontal="right" vertical="center"/>
    </xf>
    <xf numFmtId="9" fontId="2" fillId="3" borderId="1" applyAlignment="1" pivotButton="0" quotePrefix="0" xfId="0">
      <alignment horizontal="right" vertical="center"/>
    </xf>
    <xf numFmtId="9" fontId="2" fillId="4" borderId="1" applyAlignment="1" pivotButton="0" quotePrefix="0" xfId="0">
      <alignment horizontal="right" vertical="center"/>
    </xf>
    <xf numFmtId="165" fontId="2" fillId="4" borderId="1" applyAlignment="1" pivotButton="0" quotePrefix="0" xfId="0">
      <alignment horizontal="right" vertical="center"/>
    </xf>
    <xf numFmtId="1" fontId="2" fillId="3" borderId="1" applyAlignment="1" pivotButton="0" quotePrefix="0" xfId="0">
      <alignment horizontal="right" vertical="center"/>
    </xf>
    <xf numFmtId="1" fontId="2" fillId="4" borderId="1" applyAlignment="1" pivotButton="0" quotePrefix="0" xfId="0">
      <alignment horizontal="right" vertical="center"/>
    </xf>
    <xf numFmtId="2" fontId="2" fillId="3" borderId="1" applyAlignment="1" pivotButton="0" quotePrefix="0" xfId="0">
      <alignment horizontal="right" vertical="center"/>
    </xf>
    <xf numFmtId="2" fontId="2" fillId="4" borderId="1" applyAlignment="1" pivotButton="0" quotePrefix="0" xfId="0">
      <alignment horizontal="right" vertical="center"/>
    </xf>
    <xf numFmtId="166" fontId="2" fillId="4" borderId="1" applyAlignment="1" pivotButton="0" quotePrefix="0" xfId="0">
      <alignment horizontal="right" vertical="center"/>
    </xf>
    <xf numFmtId="167" fontId="2" fillId="4" borderId="1" applyAlignment="1" pivotButton="0" quotePrefix="0" xfId="0">
      <alignment horizontal="right" vertical="center"/>
    </xf>
    <xf numFmtId="0" fontId="2" fillId="4" borderId="1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2" fillId="0" borderId="0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  <xf numFmtId="166" fontId="2" fillId="3" borderId="1" applyAlignment="1" pivotButton="0" quotePrefix="0" xfId="0">
      <alignment horizontal="right" vertical="center"/>
    </xf>
    <xf numFmtId="0" fontId="2" fillId="6" borderId="1" applyAlignment="1" pivotButton="0" quotePrefix="0" xfId="0">
      <alignment horizontal="left" vertical="top" wrapText="1"/>
    </xf>
    <xf numFmtId="0" fontId="1" fillId="2" borderId="1" applyAlignment="1" pivotButton="0" quotePrefix="0" xfId="0">
      <alignment horizontal="left" vertical="center" wrapText="1"/>
    </xf>
    <xf numFmtId="0" fontId="4" fillId="7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left" vertical="center" wrapText="1"/>
    </xf>
    <xf numFmtId="0" fontId="2" fillId="6" borderId="1" applyAlignment="1" pivotButton="0" quotePrefix="0" xfId="0">
      <alignment horizontal="left" vertical="center" wrapText="1"/>
    </xf>
    <xf numFmtId="0" fontId="4" fillId="7" borderId="1" applyAlignment="1" pivotButton="0" quotePrefix="0" xfId="0">
      <alignment horizontal="left" vertical="center" wrapText="1"/>
    </xf>
    <xf numFmtId="164" fontId="2" fillId="3" borderId="1" applyAlignment="1" pivotButton="0" quotePrefix="0" xfId="0">
      <alignment horizontal="center" vertical="center" wrapText="1"/>
    </xf>
    <xf numFmtId="165" fontId="2" fillId="4" borderId="1" applyAlignment="1" pivotButton="0" quotePrefix="0" xfId="0">
      <alignment horizontal="right" vertical="center"/>
    </xf>
    <xf numFmtId="166" fontId="2" fillId="4" borderId="1" applyAlignment="1" pivotButton="0" quotePrefix="0" xfId="0">
      <alignment horizontal="right" vertical="center"/>
    </xf>
    <xf numFmtId="167" fontId="2" fillId="4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  <xf numFmtId="166" fontId="2" fillId="3" borderId="1" applyAlignment="1" pivotButton="0" quotePrefix="0" xfId="0">
      <alignment horizontal="right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17261F"/>
        <sz val="10"/>
      </font>
      <fill>
        <patternFill patternType="solid">
          <fgColor rgb="00D7A928"/>
        </patternFill>
      </fill>
    </dxf>
    <dxf>
      <font>
        <name val="Calibri"/>
        <b val="1"/>
        <color rgb="00FFFFFF"/>
        <sz val="10"/>
      </font>
      <fill>
        <patternFill patternType="solid">
          <fgColor rgb="00337A4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AssumptionInputs" displayName="AssumptionInputs" ref="A3:D13" headerRowCount="1">
  <autoFilter ref="A3:D13"/>
  <tableColumns count="4">
    <tableColumn id="1" name="Assumption"/>
    <tableColumn id="2" name="Value"/>
    <tableColumn id="3" name="Unit"/>
    <tableColumn id="4" name="Notes"/>
  </tableColumns>
</table>
</file>

<file path=xl/tables/table2.xml><?xml version="1.0" encoding="utf-8"?>
<table xmlns="http://schemas.openxmlformats.org/spreadsheetml/2006/main" id="2" name="FrequencyList" displayName="FrequencyList" ref="A16:A20" headerRowCount="1">
  <autoFilter ref="A16:A20"/>
  <tableColumns count="1">
    <tableColumn id="1" name="Frequency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/Relationships>
</file>

<file path=xl/worksheets/sheet1.xml><?xml version="1.0" encoding="utf-8"?>
<worksheet xmlns="http://schemas.openxmlformats.org/spreadsheetml/2006/main">
  <sheetPr>
    <tabColor rgb="00173F35"/>
    <outlinePr summaryBelow="1" summaryRight="1"/>
    <pageSetUpPr fitToPage="1"/>
  </sheetPr>
  <dimension ref="A1:AB101"/>
  <sheetViews>
    <sheetView showGridLines="0" zoomScale="70" workbookViewId="0">
      <pane xSplit="3" ySplit="1" topLeftCell="D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4" customWidth="1" min="1" max="1"/>
    <col width="13" customWidth="1" min="2" max="2"/>
    <col width="24" customWidth="1" min="3" max="3"/>
    <col width="15" customWidth="1" min="4" max="4"/>
    <col width="14" customWidth="1" min="5" max="5"/>
    <col width="14" customWidth="1" min="6" max="6"/>
    <col width="17" customWidth="1" min="7" max="7"/>
    <col width="18" customWidth="1" min="8" max="8"/>
    <col width="14" customWidth="1" min="9" max="9"/>
    <col width="14" customWidth="1" min="10" max="10"/>
    <col width="19" customWidth="1" min="11" max="11"/>
    <col width="19" customWidth="1" min="12" max="12"/>
    <col width="18" customWidth="1" min="13" max="13"/>
    <col width="18" customWidth="1" min="14" max="14"/>
    <col width="18" customWidth="1" min="15" max="15"/>
    <col width="15" customWidth="1" min="16" max="16"/>
    <col width="16" customWidth="1" min="17" max="17"/>
    <col width="16" customWidth="1" min="18" max="18"/>
    <col width="16" customWidth="1" min="19" max="19"/>
    <col width="15" customWidth="1" min="20" max="20"/>
    <col width="15" customWidth="1" min="21" max="21"/>
    <col width="18" customWidth="1" min="22" max="22"/>
    <col width="20" customWidth="1" min="23" max="23"/>
    <col width="16" customWidth="1" min="24" max="24"/>
    <col width="15" customWidth="1" min="25" max="25"/>
    <col width="19" customWidth="1" min="26" max="26"/>
    <col width="25" customWidth="1" min="27" max="27"/>
    <col width="31" customWidth="1" min="28" max="28"/>
  </cols>
  <sheetData>
    <row r="1" ht="62" customHeight="1">
      <c r="A1" s="1" t="inlineStr">
        <is>
          <t>Estimate ID</t>
        </is>
      </c>
      <c r="B1" s="1" t="inlineStr">
        <is>
          <t>Estimate Date</t>
        </is>
      </c>
      <c r="C1" s="1" t="inlineStr">
        <is>
          <t>Property Label</t>
        </is>
      </c>
      <c r="D1" s="1" t="inlineStr">
        <is>
          <t>Lot Size (sq ft)</t>
        </is>
      </c>
      <c r="E1" s="1" t="inlineStr">
        <is>
          <t>Mowable % Input</t>
        </is>
      </c>
      <c r="F1" s="1" t="inlineStr">
        <is>
          <t>Mowable % Used</t>
        </is>
      </c>
      <c r="G1" s="1" t="inlineStr">
        <is>
          <t>Mowable Area (acres)</t>
        </is>
      </c>
      <c r="H1" s="1" t="inlineStr">
        <is>
          <t>Frequency</t>
        </is>
      </c>
      <c r="I1" s="1" t="inlineStr">
        <is>
          <t>Crew Size Input</t>
        </is>
      </c>
      <c r="J1" s="1" t="inlineStr">
        <is>
          <t>Crew Size Used</t>
        </is>
      </c>
      <c r="K1" s="1" t="inlineStr">
        <is>
          <t>Production Rate Input (acres per crew hour)</t>
        </is>
      </c>
      <c r="L1" s="1" t="inlineStr">
        <is>
          <t>Production Rate Used (acres per crew hour)</t>
        </is>
      </c>
      <c r="M1" s="1" t="inlineStr">
        <is>
          <t>Calculated Mowing Crew Hours</t>
        </is>
      </c>
      <c r="N1" s="1" t="inlineStr">
        <is>
          <t>Mowing Crew Hours Override</t>
        </is>
      </c>
      <c r="O1" s="1" t="inlineStr">
        <is>
          <t>Mowing Crew Hours Used</t>
        </is>
      </c>
      <c r="P1" s="1" t="inlineStr">
        <is>
          <t>Round-Trip Miles</t>
        </is>
      </c>
      <c r="Q1" s="1" t="inlineStr">
        <is>
          <t>Travel Crew Hours</t>
        </is>
      </c>
      <c r="R1" s="1" t="inlineStr">
        <is>
          <t>Total Worker Hours</t>
        </is>
      </c>
      <c r="S1" s="1" t="inlineStr">
        <is>
          <t>Direct Labor Cost</t>
        </is>
      </c>
      <c r="T1" s="1" t="inlineStr">
        <is>
          <t>Equipment Cost</t>
        </is>
      </c>
      <c r="U1" s="1" t="inlineStr">
        <is>
          <t>Vehicle Cost</t>
        </is>
      </c>
      <c r="V1" s="1" t="inlineStr">
        <is>
          <t>Cost With Overhead</t>
        </is>
      </c>
      <c r="W1" s="1" t="inlineStr">
        <is>
          <t>Suggested Price Before Minimum</t>
        </is>
      </c>
      <c r="X1" s="1" t="inlineStr">
        <is>
          <t>Price Per Visit</t>
        </is>
      </c>
      <c r="Y1" s="1" t="inlineStr">
        <is>
          <t>Visits per Month</t>
        </is>
      </c>
      <c r="Z1" s="1" t="inlineStr">
        <is>
          <t>Estimated Monthly Sales</t>
        </is>
      </c>
      <c r="AA1" s="1" t="inlineStr">
        <is>
          <t>Price Indicator</t>
        </is>
      </c>
      <c r="AB1" s="1" t="inlineStr">
        <is>
          <t>Notes</t>
        </is>
      </c>
    </row>
    <row r="2" ht="23" customHeight="1">
      <c r="A2" s="2" t="inlineStr">
        <is>
          <t>MOW-2601</t>
        </is>
      </c>
      <c r="B2" s="26" t="n">
        <v>46266</v>
      </c>
      <c r="C2" s="2" t="inlineStr">
        <is>
          <t>Maple Gate Home</t>
        </is>
      </c>
      <c r="D2" s="4" t="n">
        <v>8500</v>
      </c>
      <c r="E2" s="5" t="n"/>
      <c r="F2" s="6">
        <f>IF(D2="","",IF(E2="",Assumptions!$B$11,E2))</f>
        <v/>
      </c>
      <c r="G2" s="27">
        <f>IF(OR(D2="",F2=""),"",IFERROR(D2*F2/43560,""))</f>
        <v/>
      </c>
      <c r="H2" s="2" t="inlineStr">
        <is>
          <t>Weekly</t>
        </is>
      </c>
      <c r="I2" s="8" t="n"/>
      <c r="J2" s="9">
        <f>IF(D2="","",IF(I2="",Assumptions!$B$12,I2))</f>
        <v/>
      </c>
      <c r="K2" s="10" t="n"/>
      <c r="L2" s="11">
        <f>IF(D2="","",IF(K2="",Assumptions!$B$13,K2))</f>
        <v/>
      </c>
      <c r="M2" s="11">
        <f>IF(OR(G2="",L2="",L2&lt;=0),"",IFERROR(G2/L2,""))</f>
        <v/>
      </c>
      <c r="N2" s="10" t="n"/>
      <c r="O2" s="11">
        <f>IF(M2="","",IF(N2="",M2,N2))</f>
        <v/>
      </c>
      <c r="P2" s="10" t="n">
        <v>6</v>
      </c>
      <c r="Q2" s="11">
        <f>IF(P2="","",IF(OR(Assumptions!$B$7="",Assumptions!$B$7&lt;=0),"",IFERROR(P2/Assumptions!$B$7,"")))</f>
        <v/>
      </c>
      <c r="R2" s="11">
        <f>IF(OR(O2="",Q2="",J2="",J2&lt;=0),"",IFERROR((O2+Q2)*J2,""))</f>
        <v/>
      </c>
      <c r="S2" s="28">
        <f>IF(OR(R2="",Assumptions!$B$4=""),"",IFERROR(R2*Assumptions!$B$4,""))</f>
        <v/>
      </c>
      <c r="T2" s="28">
        <f>IF(OR(O2="",Assumptions!$B$5=""),"",IFERROR(O2*Assumptions!$B$5,""))</f>
        <v/>
      </c>
      <c r="U2" s="28">
        <f>IF(OR(P2="",Assumptions!$B$6=""),"",IFERROR(P2*Assumptions!$B$6,""))</f>
        <v/>
      </c>
      <c r="V2" s="28">
        <f>IF(OR(S2="",T2="",U2="",Assumptions!$B$8=""),"",IFERROR((S2+T2+U2)*(1+Assumptions!$B$8),""))</f>
        <v/>
      </c>
      <c r="W2" s="28">
        <f>IF(OR(V2="",H2="",Assumptions!$B$9="",Assumptions!$B$9&gt;=1),"",IFERROR(IF(VLOOKUP(H2,Assumptions!$A$17:$C$20,3,FALSE)&lt;=0,"",V2/(1-Assumptions!$B$9)*VLOOKUP(H2,Assumptions!$A$17:$C$20,3,FALSE)),""))</f>
        <v/>
      </c>
      <c r="X2" s="29">
        <f>IF(OR(W2="",Assumptions!$B$10=""),"",ROUND(MAX(W2,Assumptions!$B$10),0))</f>
        <v/>
      </c>
      <c r="Y2" s="11">
        <f>IF(H2="","",IFERROR(IF(VLOOKUP(H2,Assumptions!$A$17:$C$20,2,FALSE)&lt;=0,"",VLOOKUP(H2,Assumptions!$A$17:$C$20,2,FALSE)),""))</f>
        <v/>
      </c>
      <c r="Z2" s="28">
        <f>IF(OR(X2="",Y2=""),"",X2*Y2)</f>
        <v/>
      </c>
      <c r="AA2" s="14">
        <f>IF(COUNTA(A2:E2,H2:I2,K2,N2,P2,AB2)=0,"",IF(OR(D2="",H2="",P2=""),"Missing inputs",IF(W2="","Check assumptions or inputs",IF(W2&lt;Assumptions!$B$10,"Minimum price applied","Calculated price"))))</f>
        <v/>
      </c>
      <c r="AB2" s="2" t="inlineStr">
        <is>
          <t>Fictional sample estimate.</t>
        </is>
      </c>
    </row>
    <row r="3" ht="23" customHeight="1">
      <c r="A3" s="2" t="inlineStr">
        <is>
          <t>MOW-2602</t>
        </is>
      </c>
      <c r="B3" s="26" t="n">
        <v>46267</v>
      </c>
      <c r="C3" s="2" t="inlineStr">
        <is>
          <t>Pine Hollow Corner</t>
        </is>
      </c>
      <c r="D3" s="4" t="n">
        <v>12000</v>
      </c>
      <c r="E3" s="5" t="n">
        <v>0.8</v>
      </c>
      <c r="F3" s="6">
        <f>IF(D3="","",IF(E3="",Assumptions!$B$11,E3))</f>
        <v/>
      </c>
      <c r="G3" s="27">
        <f>IF(OR(D3="",F3=""),"",IFERROR(D3*F3/43560,""))</f>
        <v/>
      </c>
      <c r="H3" s="2" t="inlineStr">
        <is>
          <t>Every 2 Weeks</t>
        </is>
      </c>
      <c r="I3" s="8" t="n">
        <v>2</v>
      </c>
      <c r="J3" s="9">
        <f>IF(D3="","",IF(I3="",Assumptions!$B$12,I3))</f>
        <v/>
      </c>
      <c r="K3" s="10" t="n">
        <v>0.7</v>
      </c>
      <c r="L3" s="11">
        <f>IF(D3="","",IF(K3="",Assumptions!$B$13,K3))</f>
        <v/>
      </c>
      <c r="M3" s="11">
        <f>IF(OR(G3="",L3="",L3&lt;=0),"",IFERROR(G3/L3,""))</f>
        <v/>
      </c>
      <c r="N3" s="10" t="n"/>
      <c r="O3" s="11">
        <f>IF(M3="","",IF(N3="",M3,N3))</f>
        <v/>
      </c>
      <c r="P3" s="10" t="n">
        <v>10</v>
      </c>
      <c r="Q3" s="11">
        <f>IF(P3="","",IF(OR(Assumptions!$B$7="",Assumptions!$B$7&lt;=0),"",IFERROR(P3/Assumptions!$B$7,"")))</f>
        <v/>
      </c>
      <c r="R3" s="11">
        <f>IF(OR(O3="",Q3="",J3="",J3&lt;=0),"",IFERROR((O3+Q3)*J3,""))</f>
        <v/>
      </c>
      <c r="S3" s="28">
        <f>IF(OR(R3="",Assumptions!$B$4=""),"",IFERROR(R3*Assumptions!$B$4,""))</f>
        <v/>
      </c>
      <c r="T3" s="28">
        <f>IF(OR(O3="",Assumptions!$B$5=""),"",IFERROR(O3*Assumptions!$B$5,""))</f>
        <v/>
      </c>
      <c r="U3" s="28">
        <f>IF(OR(P3="",Assumptions!$B$6=""),"",IFERROR(P3*Assumptions!$B$6,""))</f>
        <v/>
      </c>
      <c r="V3" s="28">
        <f>IF(OR(S3="",T3="",U3="",Assumptions!$B$8=""),"",IFERROR((S3+T3+U3)*(1+Assumptions!$B$8),""))</f>
        <v/>
      </c>
      <c r="W3" s="28">
        <f>IF(OR(V3="",H3="",Assumptions!$B$9="",Assumptions!$B$9&gt;=1),"",IFERROR(IF(VLOOKUP(H3,Assumptions!$A$17:$C$20,3,FALSE)&lt;=0,"",V3/(1-Assumptions!$B$9)*VLOOKUP(H3,Assumptions!$A$17:$C$20,3,FALSE)),""))</f>
        <v/>
      </c>
      <c r="X3" s="29">
        <f>IF(OR(W3="",Assumptions!$B$10=""),"",ROUND(MAX(W3,Assumptions!$B$10),0))</f>
        <v/>
      </c>
      <c r="Y3" s="11">
        <f>IF(H3="","",IFERROR(IF(VLOOKUP(H3,Assumptions!$A$17:$C$20,2,FALSE)&lt;=0,"",VLOOKUP(H3,Assumptions!$A$17:$C$20,2,FALSE)),""))</f>
        <v/>
      </c>
      <c r="Z3" s="28">
        <f>IF(OR(X3="",Y3=""),"",X3*Y3)</f>
        <v/>
      </c>
      <c r="AA3" s="14">
        <f>IF(COUNTA(A3:E3,H3:I3,K3,N3,P3,AB3)=0,"",IF(OR(D3="",H3="",P3=""),"Missing inputs",IF(W3="","Check assumptions or inputs",IF(W3&lt;Assumptions!$B$10,"Minimum price applied","Calculated price"))))</f>
        <v/>
      </c>
      <c r="AB3" s="2" t="inlineStr">
        <is>
          <t>Fictional sample estimate.</t>
        </is>
      </c>
    </row>
    <row r="4" ht="23" customHeight="1">
      <c r="A4" s="2" t="inlineStr">
        <is>
          <t>MOW-2603</t>
        </is>
      </c>
      <c r="B4" s="26" t="n">
        <v>46268</v>
      </c>
      <c r="C4" s="2" t="inlineStr">
        <is>
          <t>Cedar Bend Home</t>
        </is>
      </c>
      <c r="D4" s="4" t="n">
        <v>5000</v>
      </c>
      <c r="E4" s="5" t="n">
        <v>0.65</v>
      </c>
      <c r="F4" s="6">
        <f>IF(D4="","",IF(E4="",Assumptions!$B$11,E4))</f>
        <v/>
      </c>
      <c r="G4" s="27">
        <f>IF(OR(D4="",F4=""),"",IFERROR(D4*F4/43560,""))</f>
        <v/>
      </c>
      <c r="H4" s="2" t="inlineStr">
        <is>
          <t>Every 4 Weeks</t>
        </is>
      </c>
      <c r="I4" s="8" t="n">
        <v>1</v>
      </c>
      <c r="J4" s="9">
        <f>IF(D4="","",IF(I4="",Assumptions!$B$12,I4))</f>
        <v/>
      </c>
      <c r="K4" s="10" t="n">
        <v>0.55</v>
      </c>
      <c r="L4" s="11">
        <f>IF(D4="","",IF(K4="",Assumptions!$B$13,K4))</f>
        <v/>
      </c>
      <c r="M4" s="11">
        <f>IF(OR(G4="",L4="",L4&lt;=0),"",IFERROR(G4/L4,""))</f>
        <v/>
      </c>
      <c r="N4" s="10" t="n"/>
      <c r="O4" s="11">
        <f>IF(M4="","",IF(N4="",M4,N4))</f>
        <v/>
      </c>
      <c r="P4" s="10" t="n">
        <v>4</v>
      </c>
      <c r="Q4" s="11">
        <f>IF(P4="","",IF(OR(Assumptions!$B$7="",Assumptions!$B$7&lt;=0),"",IFERROR(P4/Assumptions!$B$7,"")))</f>
        <v/>
      </c>
      <c r="R4" s="11">
        <f>IF(OR(O4="",Q4="",J4="",J4&lt;=0),"",IFERROR((O4+Q4)*J4,""))</f>
        <v/>
      </c>
      <c r="S4" s="28">
        <f>IF(OR(R4="",Assumptions!$B$4=""),"",IFERROR(R4*Assumptions!$B$4,""))</f>
        <v/>
      </c>
      <c r="T4" s="28">
        <f>IF(OR(O4="",Assumptions!$B$5=""),"",IFERROR(O4*Assumptions!$B$5,""))</f>
        <v/>
      </c>
      <c r="U4" s="28">
        <f>IF(OR(P4="",Assumptions!$B$6=""),"",IFERROR(P4*Assumptions!$B$6,""))</f>
        <v/>
      </c>
      <c r="V4" s="28">
        <f>IF(OR(S4="",T4="",U4="",Assumptions!$B$8=""),"",IFERROR((S4+T4+U4)*(1+Assumptions!$B$8),""))</f>
        <v/>
      </c>
      <c r="W4" s="28">
        <f>IF(OR(V4="",H4="",Assumptions!$B$9="",Assumptions!$B$9&gt;=1),"",IFERROR(IF(VLOOKUP(H4,Assumptions!$A$17:$C$20,3,FALSE)&lt;=0,"",V4/(1-Assumptions!$B$9)*VLOOKUP(H4,Assumptions!$A$17:$C$20,3,FALSE)),""))</f>
        <v/>
      </c>
      <c r="X4" s="29">
        <f>IF(OR(W4="",Assumptions!$B$10=""),"",ROUND(MAX(W4,Assumptions!$B$10),0))</f>
        <v/>
      </c>
      <c r="Y4" s="11">
        <f>IF(H4="","",IFERROR(IF(VLOOKUP(H4,Assumptions!$A$17:$C$20,2,FALSE)&lt;=0,"",VLOOKUP(H4,Assumptions!$A$17:$C$20,2,FALSE)),""))</f>
        <v/>
      </c>
      <c r="Z4" s="28">
        <f>IF(OR(X4="",Y4=""),"",X4*Y4)</f>
        <v/>
      </c>
      <c r="AA4" s="14">
        <f>IF(COUNTA(A4:E4,H4:I4,K4,N4,P4,AB4)=0,"",IF(OR(D4="",H4="",P4=""),"Missing inputs",IF(W4="","Check assumptions or inputs",IF(W4&lt;Assumptions!$B$10,"Minimum price applied","Calculated price"))))</f>
        <v/>
      </c>
      <c r="AB4" s="2" t="inlineStr">
        <is>
          <t>Fictional sample estimate.</t>
        </is>
      </c>
    </row>
    <row r="5" ht="23" customHeight="1">
      <c r="A5" s="2" t="inlineStr">
        <is>
          <t>MOW-2604</t>
        </is>
      </c>
      <c r="B5" s="26" t="n">
        <v>46269</v>
      </c>
      <c r="C5" s="2" t="inlineStr">
        <is>
          <t>Bluebird Retail Strip</t>
        </is>
      </c>
      <c r="D5" s="4" t="n">
        <v>28000</v>
      </c>
      <c r="E5" s="5" t="n">
        <v>0.6</v>
      </c>
      <c r="F5" s="6">
        <f>IF(D5="","",IF(E5="",Assumptions!$B$11,E5))</f>
        <v/>
      </c>
      <c r="G5" s="27">
        <f>IF(OR(D5="",F5=""),"",IFERROR(D5*F5/43560,""))</f>
        <v/>
      </c>
      <c r="H5" s="2" t="inlineStr">
        <is>
          <t>Weekly</t>
        </is>
      </c>
      <c r="I5" s="8" t="n">
        <v>3</v>
      </c>
      <c r="J5" s="9">
        <f>IF(D5="","",IF(I5="",Assumptions!$B$12,I5))</f>
        <v/>
      </c>
      <c r="K5" s="10" t="n">
        <v>1.1</v>
      </c>
      <c r="L5" s="11">
        <f>IF(D5="","",IF(K5="",Assumptions!$B$13,K5))</f>
        <v/>
      </c>
      <c r="M5" s="11">
        <f>IF(OR(G5="",L5="",L5&lt;=0),"",IFERROR(G5/L5,""))</f>
        <v/>
      </c>
      <c r="N5" s="10" t="n">
        <v>0.5</v>
      </c>
      <c r="O5" s="11">
        <f>IF(M5="","",IF(N5="",M5,N5))</f>
        <v/>
      </c>
      <c r="P5" s="10" t="n">
        <v>14</v>
      </c>
      <c r="Q5" s="11">
        <f>IF(P5="","",IF(OR(Assumptions!$B$7="",Assumptions!$B$7&lt;=0),"",IFERROR(P5/Assumptions!$B$7,"")))</f>
        <v/>
      </c>
      <c r="R5" s="11">
        <f>IF(OR(O5="",Q5="",J5="",J5&lt;=0),"",IFERROR((O5+Q5)*J5,""))</f>
        <v/>
      </c>
      <c r="S5" s="28">
        <f>IF(OR(R5="",Assumptions!$B$4=""),"",IFERROR(R5*Assumptions!$B$4,""))</f>
        <v/>
      </c>
      <c r="T5" s="28">
        <f>IF(OR(O5="",Assumptions!$B$5=""),"",IFERROR(O5*Assumptions!$B$5,""))</f>
        <v/>
      </c>
      <c r="U5" s="28">
        <f>IF(OR(P5="",Assumptions!$B$6=""),"",IFERROR(P5*Assumptions!$B$6,""))</f>
        <v/>
      </c>
      <c r="V5" s="28">
        <f>IF(OR(S5="",T5="",U5="",Assumptions!$B$8=""),"",IFERROR((S5+T5+U5)*(1+Assumptions!$B$8),""))</f>
        <v/>
      </c>
      <c r="W5" s="28">
        <f>IF(OR(V5="",H5="",Assumptions!$B$9="",Assumptions!$B$9&gt;=1),"",IFERROR(IF(VLOOKUP(H5,Assumptions!$A$17:$C$20,3,FALSE)&lt;=0,"",V5/(1-Assumptions!$B$9)*VLOOKUP(H5,Assumptions!$A$17:$C$20,3,FALSE)),""))</f>
        <v/>
      </c>
      <c r="X5" s="29">
        <f>IF(OR(W5="",Assumptions!$B$10=""),"",ROUND(MAX(W5,Assumptions!$B$10),0))</f>
        <v/>
      </c>
      <c r="Y5" s="11">
        <f>IF(H5="","",IFERROR(IF(VLOOKUP(H5,Assumptions!$A$17:$C$20,2,FALSE)&lt;=0,"",VLOOKUP(H5,Assumptions!$A$17:$C$20,2,FALSE)),""))</f>
        <v/>
      </c>
      <c r="Z5" s="28">
        <f>IF(OR(X5="",Y5=""),"",X5*Y5)</f>
        <v/>
      </c>
      <c r="AA5" s="14">
        <f>IF(COUNTA(A5:E5,H5:I5,K5,N5,P5,AB5)=0,"",IF(OR(D5="",H5="",P5=""),"Missing inputs",IF(W5="","Check assumptions or inputs",IF(W5&lt;Assumptions!$B$10,"Minimum price applied","Calculated price"))))</f>
        <v/>
      </c>
      <c r="AB5" s="2" t="inlineStr">
        <is>
          <t>Fictional sample estimate.</t>
        </is>
      </c>
    </row>
    <row r="6" ht="23" customHeight="1">
      <c r="A6" s="2" t="inlineStr">
        <is>
          <t>MOW-2605</t>
        </is>
      </c>
      <c r="B6" s="26" t="n">
        <v>46270</v>
      </c>
      <c r="C6" s="2" t="inlineStr">
        <is>
          <t>Sunset Court Home</t>
        </is>
      </c>
      <c r="D6" s="4" t="n">
        <v>7200</v>
      </c>
      <c r="E6" s="5" t="n"/>
      <c r="F6" s="6">
        <f>IF(D6="","",IF(E6="",Assumptions!$B$11,E6))</f>
        <v/>
      </c>
      <c r="G6" s="27">
        <f>IF(OR(D6="",F6=""),"",IFERROR(D6*F6/43560,""))</f>
        <v/>
      </c>
      <c r="H6" s="2" t="inlineStr">
        <is>
          <t>One-Time</t>
        </is>
      </c>
      <c r="I6" s="8" t="n"/>
      <c r="J6" s="9">
        <f>IF(D6="","",IF(I6="",Assumptions!$B$12,I6))</f>
        <v/>
      </c>
      <c r="K6" s="10" t="n"/>
      <c r="L6" s="11">
        <f>IF(D6="","",IF(K6="",Assumptions!$B$13,K6))</f>
        <v/>
      </c>
      <c r="M6" s="11">
        <f>IF(OR(G6="",L6="",L6&lt;=0),"",IFERROR(G6/L6,""))</f>
        <v/>
      </c>
      <c r="N6" s="10" t="n">
        <v>0.35</v>
      </c>
      <c r="O6" s="11">
        <f>IF(M6="","",IF(N6="",M6,N6))</f>
        <v/>
      </c>
      <c r="P6" s="10" t="n">
        <v>8</v>
      </c>
      <c r="Q6" s="11">
        <f>IF(P6="","",IF(OR(Assumptions!$B$7="",Assumptions!$B$7&lt;=0),"",IFERROR(P6/Assumptions!$B$7,"")))</f>
        <v/>
      </c>
      <c r="R6" s="11">
        <f>IF(OR(O6="",Q6="",J6="",J6&lt;=0),"",IFERROR((O6+Q6)*J6,""))</f>
        <v/>
      </c>
      <c r="S6" s="28">
        <f>IF(OR(R6="",Assumptions!$B$4=""),"",IFERROR(R6*Assumptions!$B$4,""))</f>
        <v/>
      </c>
      <c r="T6" s="28">
        <f>IF(OR(O6="",Assumptions!$B$5=""),"",IFERROR(O6*Assumptions!$B$5,""))</f>
        <v/>
      </c>
      <c r="U6" s="28">
        <f>IF(OR(P6="",Assumptions!$B$6=""),"",IFERROR(P6*Assumptions!$B$6,""))</f>
        <v/>
      </c>
      <c r="V6" s="28">
        <f>IF(OR(S6="",T6="",U6="",Assumptions!$B$8=""),"",IFERROR((S6+T6+U6)*(1+Assumptions!$B$8),""))</f>
        <v/>
      </c>
      <c r="W6" s="28">
        <f>IF(OR(V6="",H6="",Assumptions!$B$9="",Assumptions!$B$9&gt;=1),"",IFERROR(IF(VLOOKUP(H6,Assumptions!$A$17:$C$20,3,FALSE)&lt;=0,"",V6/(1-Assumptions!$B$9)*VLOOKUP(H6,Assumptions!$A$17:$C$20,3,FALSE)),""))</f>
        <v/>
      </c>
      <c r="X6" s="29">
        <f>IF(OR(W6="",Assumptions!$B$10=""),"",ROUND(MAX(W6,Assumptions!$B$10),0))</f>
        <v/>
      </c>
      <c r="Y6" s="11">
        <f>IF(H6="","",IFERROR(IF(VLOOKUP(H6,Assumptions!$A$17:$C$20,2,FALSE)&lt;=0,"",VLOOKUP(H6,Assumptions!$A$17:$C$20,2,FALSE)),""))</f>
        <v/>
      </c>
      <c r="Z6" s="28">
        <f>IF(OR(X6="",Y6=""),"",X6*Y6)</f>
        <v/>
      </c>
      <c r="AA6" s="14">
        <f>IF(COUNTA(A6:E6,H6:I6,K6,N6,P6,AB6)=0,"",IF(OR(D6="",H6="",P6=""),"Missing inputs",IF(W6="","Check assumptions or inputs",IF(W6&lt;Assumptions!$B$10,"Minimum price applied","Calculated price"))))</f>
        <v/>
      </c>
      <c r="AB6" s="2" t="inlineStr">
        <is>
          <t>Fictional sample estimate.</t>
        </is>
      </c>
    </row>
    <row r="7" ht="23" customHeight="1">
      <c r="A7" s="2" t="inlineStr">
        <is>
          <t>MOW-2606</t>
        </is>
      </c>
      <c r="B7" s="26" t="n">
        <v>46271</v>
      </c>
      <c r="C7" s="2" t="inlineStr">
        <is>
          <t>Oak Lantern Duplex</t>
        </is>
      </c>
      <c r="D7" s="4" t="n">
        <v>16000</v>
      </c>
      <c r="E7" s="5" t="n">
        <v>0.7</v>
      </c>
      <c r="F7" s="6">
        <f>IF(D7="","",IF(E7="",Assumptions!$B$11,E7))</f>
        <v/>
      </c>
      <c r="G7" s="27">
        <f>IF(OR(D7="",F7=""),"",IFERROR(D7*F7/43560,""))</f>
        <v/>
      </c>
      <c r="H7" s="2" t="inlineStr">
        <is>
          <t>Every 2 Weeks</t>
        </is>
      </c>
      <c r="I7" s="8" t="n">
        <v>2</v>
      </c>
      <c r="J7" s="9">
        <f>IF(D7="","",IF(I7="",Assumptions!$B$12,I7))</f>
        <v/>
      </c>
      <c r="K7" s="10" t="n">
        <v>0.8</v>
      </c>
      <c r="L7" s="11">
        <f>IF(D7="","",IF(K7="",Assumptions!$B$13,K7))</f>
        <v/>
      </c>
      <c r="M7" s="11">
        <f>IF(OR(G7="",L7="",L7&lt;=0),"",IFERROR(G7/L7,""))</f>
        <v/>
      </c>
      <c r="N7" s="10" t="n"/>
      <c r="O7" s="11">
        <f>IF(M7="","",IF(N7="",M7,N7))</f>
        <v/>
      </c>
      <c r="P7" s="10" t="n">
        <v>0</v>
      </c>
      <c r="Q7" s="11">
        <f>IF(P7="","",IF(OR(Assumptions!$B$7="",Assumptions!$B$7&lt;=0),"",IFERROR(P7/Assumptions!$B$7,"")))</f>
        <v/>
      </c>
      <c r="R7" s="11">
        <f>IF(OR(O7="",Q7="",J7="",J7&lt;=0),"",IFERROR((O7+Q7)*J7,""))</f>
        <v/>
      </c>
      <c r="S7" s="28">
        <f>IF(OR(R7="",Assumptions!$B$4=""),"",IFERROR(R7*Assumptions!$B$4,""))</f>
        <v/>
      </c>
      <c r="T7" s="28">
        <f>IF(OR(O7="",Assumptions!$B$5=""),"",IFERROR(O7*Assumptions!$B$5,""))</f>
        <v/>
      </c>
      <c r="U7" s="28">
        <f>IF(OR(P7="",Assumptions!$B$6=""),"",IFERROR(P7*Assumptions!$B$6,""))</f>
        <v/>
      </c>
      <c r="V7" s="28">
        <f>IF(OR(S7="",T7="",U7="",Assumptions!$B$8=""),"",IFERROR((S7+T7+U7)*(1+Assumptions!$B$8),""))</f>
        <v/>
      </c>
      <c r="W7" s="28">
        <f>IF(OR(V7="",H7="",Assumptions!$B$9="",Assumptions!$B$9&gt;=1),"",IFERROR(IF(VLOOKUP(H7,Assumptions!$A$17:$C$20,3,FALSE)&lt;=0,"",V7/(1-Assumptions!$B$9)*VLOOKUP(H7,Assumptions!$A$17:$C$20,3,FALSE)),""))</f>
        <v/>
      </c>
      <c r="X7" s="29">
        <f>IF(OR(W7="",Assumptions!$B$10=""),"",ROUND(MAX(W7,Assumptions!$B$10),0))</f>
        <v/>
      </c>
      <c r="Y7" s="11">
        <f>IF(H7="","",IFERROR(IF(VLOOKUP(H7,Assumptions!$A$17:$C$20,2,FALSE)&lt;=0,"",VLOOKUP(H7,Assumptions!$A$17:$C$20,2,FALSE)),""))</f>
        <v/>
      </c>
      <c r="Z7" s="28">
        <f>IF(OR(X7="",Y7=""),"",X7*Y7)</f>
        <v/>
      </c>
      <c r="AA7" s="14">
        <f>IF(COUNTA(A7:E7,H7:I7,K7,N7,P7,AB7)=0,"",IF(OR(D7="",H7="",P7=""),"Missing inputs",IF(W7="","Check assumptions or inputs",IF(W7&lt;Assumptions!$B$10,"Minimum price applied","Calculated price"))))</f>
        <v/>
      </c>
      <c r="AB7" s="2" t="inlineStr">
        <is>
          <t>Fictional sample estimate.</t>
        </is>
      </c>
    </row>
    <row r="8" ht="23" customHeight="1">
      <c r="A8" s="2" t="inlineStr">
        <is>
          <t>MOW-2607</t>
        </is>
      </c>
      <c r="B8" s="26" t="n">
        <v>46272</v>
      </c>
      <c r="C8" s="2" t="inlineStr">
        <is>
          <t>Meadow View Home</t>
        </is>
      </c>
      <c r="D8" s="4" t="n">
        <v>3000</v>
      </c>
      <c r="E8" s="5" t="n">
        <v>0.6</v>
      </c>
      <c r="F8" s="6">
        <f>IF(D8="","",IF(E8="",Assumptions!$B$11,E8))</f>
        <v/>
      </c>
      <c r="G8" s="27">
        <f>IF(OR(D8="",F8=""),"",IFERROR(D8*F8/43560,""))</f>
        <v/>
      </c>
      <c r="H8" s="2" t="inlineStr">
        <is>
          <t>Weekly</t>
        </is>
      </c>
      <c r="I8" s="8" t="n">
        <v>1</v>
      </c>
      <c r="J8" s="9">
        <f>IF(D8="","",IF(I8="",Assumptions!$B$12,I8))</f>
        <v/>
      </c>
      <c r="K8" s="10" t="n">
        <v>0.5</v>
      </c>
      <c r="L8" s="11">
        <f>IF(D8="","",IF(K8="",Assumptions!$B$13,K8))</f>
        <v/>
      </c>
      <c r="M8" s="11">
        <f>IF(OR(G8="",L8="",L8&lt;=0),"",IFERROR(G8/L8,""))</f>
        <v/>
      </c>
      <c r="N8" s="10" t="n"/>
      <c r="O8" s="11">
        <f>IF(M8="","",IF(N8="",M8,N8))</f>
        <v/>
      </c>
      <c r="P8" s="10" t="n">
        <v>2</v>
      </c>
      <c r="Q8" s="11">
        <f>IF(P8="","",IF(OR(Assumptions!$B$7="",Assumptions!$B$7&lt;=0),"",IFERROR(P8/Assumptions!$B$7,"")))</f>
        <v/>
      </c>
      <c r="R8" s="11">
        <f>IF(OR(O8="",Q8="",J8="",J8&lt;=0),"",IFERROR((O8+Q8)*J8,""))</f>
        <v/>
      </c>
      <c r="S8" s="28">
        <f>IF(OR(R8="",Assumptions!$B$4=""),"",IFERROR(R8*Assumptions!$B$4,""))</f>
        <v/>
      </c>
      <c r="T8" s="28">
        <f>IF(OR(O8="",Assumptions!$B$5=""),"",IFERROR(O8*Assumptions!$B$5,""))</f>
        <v/>
      </c>
      <c r="U8" s="28">
        <f>IF(OR(P8="",Assumptions!$B$6=""),"",IFERROR(P8*Assumptions!$B$6,""))</f>
        <v/>
      </c>
      <c r="V8" s="28">
        <f>IF(OR(S8="",T8="",U8="",Assumptions!$B$8=""),"",IFERROR((S8+T8+U8)*(1+Assumptions!$B$8),""))</f>
        <v/>
      </c>
      <c r="W8" s="28">
        <f>IF(OR(V8="",H8="",Assumptions!$B$9="",Assumptions!$B$9&gt;=1),"",IFERROR(IF(VLOOKUP(H8,Assumptions!$A$17:$C$20,3,FALSE)&lt;=0,"",V8/(1-Assumptions!$B$9)*VLOOKUP(H8,Assumptions!$A$17:$C$20,3,FALSE)),""))</f>
        <v/>
      </c>
      <c r="X8" s="29">
        <f>IF(OR(W8="",Assumptions!$B$10=""),"",ROUND(MAX(W8,Assumptions!$B$10),0))</f>
        <v/>
      </c>
      <c r="Y8" s="11">
        <f>IF(H8="","",IFERROR(IF(VLOOKUP(H8,Assumptions!$A$17:$C$20,2,FALSE)&lt;=0,"",VLOOKUP(H8,Assumptions!$A$17:$C$20,2,FALSE)),""))</f>
        <v/>
      </c>
      <c r="Z8" s="28">
        <f>IF(OR(X8="",Y8=""),"",X8*Y8)</f>
        <v/>
      </c>
      <c r="AA8" s="14">
        <f>IF(COUNTA(A8:E8,H8:I8,K8,N8,P8,AB8)=0,"",IF(OR(D8="",H8="",P8=""),"Missing inputs",IF(W8="","Check assumptions or inputs",IF(W8&lt;Assumptions!$B$10,"Minimum price applied","Calculated price"))))</f>
        <v/>
      </c>
      <c r="AB8" s="2" t="inlineStr">
        <is>
          <t>Fictional sample estimate.</t>
        </is>
      </c>
    </row>
    <row r="9" ht="23" customHeight="1">
      <c r="A9" s="2" t="inlineStr">
        <is>
          <t>MOW-2608</t>
        </is>
      </c>
      <c r="B9" s="26" t="n">
        <v>46273</v>
      </c>
      <c r="C9" s="2" t="inlineStr">
        <is>
          <t>Riverstone Office</t>
        </is>
      </c>
      <c r="D9" s="4" t="n">
        <v>45000</v>
      </c>
      <c r="E9" s="5" t="n">
        <v>0.85</v>
      </c>
      <c r="F9" s="6">
        <f>IF(D9="","",IF(E9="",Assumptions!$B$11,E9))</f>
        <v/>
      </c>
      <c r="G9" s="27">
        <f>IF(OR(D9="",F9=""),"",IFERROR(D9*F9/43560,""))</f>
        <v/>
      </c>
      <c r="H9" s="2" t="inlineStr">
        <is>
          <t>Every 4 Weeks</t>
        </is>
      </c>
      <c r="I9" s="8" t="n">
        <v>3</v>
      </c>
      <c r="J9" s="9">
        <f>IF(D9="","",IF(I9="",Assumptions!$B$12,I9))</f>
        <v/>
      </c>
      <c r="K9" s="10" t="n">
        <v>1.25</v>
      </c>
      <c r="L9" s="11">
        <f>IF(D9="","",IF(K9="",Assumptions!$B$13,K9))</f>
        <v/>
      </c>
      <c r="M9" s="11">
        <f>IF(OR(G9="",L9="",L9&lt;=0),"",IFERROR(G9/L9,""))</f>
        <v/>
      </c>
      <c r="N9" s="10" t="n">
        <v>0.9</v>
      </c>
      <c r="O9" s="11">
        <f>IF(M9="","",IF(N9="",M9,N9))</f>
        <v/>
      </c>
      <c r="P9" s="10" t="n">
        <v>18</v>
      </c>
      <c r="Q9" s="11">
        <f>IF(P9="","",IF(OR(Assumptions!$B$7="",Assumptions!$B$7&lt;=0),"",IFERROR(P9/Assumptions!$B$7,"")))</f>
        <v/>
      </c>
      <c r="R9" s="11">
        <f>IF(OR(O9="",Q9="",J9="",J9&lt;=0),"",IFERROR((O9+Q9)*J9,""))</f>
        <v/>
      </c>
      <c r="S9" s="28">
        <f>IF(OR(R9="",Assumptions!$B$4=""),"",IFERROR(R9*Assumptions!$B$4,""))</f>
        <v/>
      </c>
      <c r="T9" s="28">
        <f>IF(OR(O9="",Assumptions!$B$5=""),"",IFERROR(O9*Assumptions!$B$5,""))</f>
        <v/>
      </c>
      <c r="U9" s="28">
        <f>IF(OR(P9="",Assumptions!$B$6=""),"",IFERROR(P9*Assumptions!$B$6,""))</f>
        <v/>
      </c>
      <c r="V9" s="28">
        <f>IF(OR(S9="",T9="",U9="",Assumptions!$B$8=""),"",IFERROR((S9+T9+U9)*(1+Assumptions!$B$8),""))</f>
        <v/>
      </c>
      <c r="W9" s="28">
        <f>IF(OR(V9="",H9="",Assumptions!$B$9="",Assumptions!$B$9&gt;=1),"",IFERROR(IF(VLOOKUP(H9,Assumptions!$A$17:$C$20,3,FALSE)&lt;=0,"",V9/(1-Assumptions!$B$9)*VLOOKUP(H9,Assumptions!$A$17:$C$20,3,FALSE)),""))</f>
        <v/>
      </c>
      <c r="X9" s="29">
        <f>IF(OR(W9="",Assumptions!$B$10=""),"",ROUND(MAX(W9,Assumptions!$B$10),0))</f>
        <v/>
      </c>
      <c r="Y9" s="11">
        <f>IF(H9="","",IFERROR(IF(VLOOKUP(H9,Assumptions!$A$17:$C$20,2,FALSE)&lt;=0,"",VLOOKUP(H9,Assumptions!$A$17:$C$20,2,FALSE)),""))</f>
        <v/>
      </c>
      <c r="Z9" s="28">
        <f>IF(OR(X9="",Y9=""),"",X9*Y9)</f>
        <v/>
      </c>
      <c r="AA9" s="14">
        <f>IF(COUNTA(A9:E9,H9:I9,K9,N9,P9,AB9)=0,"",IF(OR(D9="",H9="",P9=""),"Missing inputs",IF(W9="","Check assumptions or inputs",IF(W9&lt;Assumptions!$B$10,"Minimum price applied","Calculated price"))))</f>
        <v/>
      </c>
      <c r="AB9" s="2" t="inlineStr">
        <is>
          <t>Fictional sample estimate.</t>
        </is>
      </c>
    </row>
    <row r="10" ht="23" customHeight="1">
      <c r="A10" s="2" t="inlineStr">
        <is>
          <t>MOW-2609</t>
        </is>
      </c>
      <c r="B10" s="26" t="n">
        <v>46274</v>
      </c>
      <c r="C10" s="2" t="inlineStr">
        <is>
          <t>Birch Path Home</t>
        </is>
      </c>
      <c r="D10" s="4" t="n">
        <v>10000</v>
      </c>
      <c r="E10" s="5" t="n">
        <v>0.9</v>
      </c>
      <c r="F10" s="6">
        <f>IF(D10="","",IF(E10="",Assumptions!$B$11,E10))</f>
        <v/>
      </c>
      <c r="G10" s="27">
        <f>IF(OR(D10="",F10=""),"",IFERROR(D10*F10/43560,""))</f>
        <v/>
      </c>
      <c r="H10" s="2" t="inlineStr">
        <is>
          <t>One-Time</t>
        </is>
      </c>
      <c r="I10" s="8" t="n">
        <v>2</v>
      </c>
      <c r="J10" s="9">
        <f>IF(D10="","",IF(I10="",Assumptions!$B$12,I10))</f>
        <v/>
      </c>
      <c r="K10" s="10" t="n">
        <v>0.65</v>
      </c>
      <c r="L10" s="11">
        <f>IF(D10="","",IF(K10="",Assumptions!$B$13,K10))</f>
        <v/>
      </c>
      <c r="M10" s="11">
        <f>IF(OR(G10="",L10="",L10&lt;=0),"",IFERROR(G10/L10,""))</f>
        <v/>
      </c>
      <c r="N10" s="10" t="n"/>
      <c r="O10" s="11">
        <f>IF(M10="","",IF(N10="",M10,N10))</f>
        <v/>
      </c>
      <c r="P10" s="10" t="n">
        <v>12</v>
      </c>
      <c r="Q10" s="11">
        <f>IF(P10="","",IF(OR(Assumptions!$B$7="",Assumptions!$B$7&lt;=0),"",IFERROR(P10/Assumptions!$B$7,"")))</f>
        <v/>
      </c>
      <c r="R10" s="11">
        <f>IF(OR(O10="",Q10="",J10="",J10&lt;=0),"",IFERROR((O10+Q10)*J10,""))</f>
        <v/>
      </c>
      <c r="S10" s="28">
        <f>IF(OR(R10="",Assumptions!$B$4=""),"",IFERROR(R10*Assumptions!$B$4,""))</f>
        <v/>
      </c>
      <c r="T10" s="28">
        <f>IF(OR(O10="",Assumptions!$B$5=""),"",IFERROR(O10*Assumptions!$B$5,""))</f>
        <v/>
      </c>
      <c r="U10" s="28">
        <f>IF(OR(P10="",Assumptions!$B$6=""),"",IFERROR(P10*Assumptions!$B$6,""))</f>
        <v/>
      </c>
      <c r="V10" s="28">
        <f>IF(OR(S10="",T10="",U10="",Assumptions!$B$8=""),"",IFERROR((S10+T10+U10)*(1+Assumptions!$B$8),""))</f>
        <v/>
      </c>
      <c r="W10" s="28">
        <f>IF(OR(V10="",H10="",Assumptions!$B$9="",Assumptions!$B$9&gt;=1),"",IFERROR(IF(VLOOKUP(H10,Assumptions!$A$17:$C$20,3,FALSE)&lt;=0,"",V10/(1-Assumptions!$B$9)*VLOOKUP(H10,Assumptions!$A$17:$C$20,3,FALSE)),""))</f>
        <v/>
      </c>
      <c r="X10" s="29">
        <f>IF(OR(W10="",Assumptions!$B$10=""),"",ROUND(MAX(W10,Assumptions!$B$10),0))</f>
        <v/>
      </c>
      <c r="Y10" s="11">
        <f>IF(H10="","",IFERROR(IF(VLOOKUP(H10,Assumptions!$A$17:$C$20,2,FALSE)&lt;=0,"",VLOOKUP(H10,Assumptions!$A$17:$C$20,2,FALSE)),""))</f>
        <v/>
      </c>
      <c r="Z10" s="28">
        <f>IF(OR(X10="",Y10=""),"",X10*Y10)</f>
        <v/>
      </c>
      <c r="AA10" s="14">
        <f>IF(COUNTA(A10:E10,H10:I10,K10,N10,P10,AB10)=0,"",IF(OR(D10="",H10="",P10=""),"Missing inputs",IF(W10="","Check assumptions or inputs",IF(W10&lt;Assumptions!$B$10,"Minimum price applied","Calculated price"))))</f>
        <v/>
      </c>
      <c r="AB10" s="2" t="inlineStr">
        <is>
          <t>Fictional sample estimate.</t>
        </is>
      </c>
    </row>
    <row r="11" ht="23" customHeight="1">
      <c r="A11" s="2" t="inlineStr">
        <is>
          <t>MOW-2610</t>
        </is>
      </c>
      <c r="B11" s="26" t="n">
        <v>46275</v>
      </c>
      <c r="C11" s="2" t="inlineStr">
        <is>
          <t>Garden Loop Townhomes</t>
        </is>
      </c>
      <c r="D11" s="4" t="n">
        <v>65000</v>
      </c>
      <c r="E11" s="5" t="n">
        <v>0.7</v>
      </c>
      <c r="F11" s="6">
        <f>IF(D11="","",IF(E11="",Assumptions!$B$11,E11))</f>
        <v/>
      </c>
      <c r="G11" s="27">
        <f>IF(OR(D11="",F11=""),"",IFERROR(D11*F11/43560,""))</f>
        <v/>
      </c>
      <c r="H11" s="2" t="inlineStr">
        <is>
          <t>Weekly</t>
        </is>
      </c>
      <c r="I11" s="8" t="n">
        <v>3</v>
      </c>
      <c r="J11" s="9">
        <f>IF(D11="","",IF(I11="",Assumptions!$B$12,I11))</f>
        <v/>
      </c>
      <c r="K11" s="10" t="n">
        <v>1.35</v>
      </c>
      <c r="L11" s="11">
        <f>IF(D11="","",IF(K11="",Assumptions!$B$13,K11))</f>
        <v/>
      </c>
      <c r="M11" s="11">
        <f>IF(OR(G11="",L11="",L11&lt;=0),"",IFERROR(G11/L11,""))</f>
        <v/>
      </c>
      <c r="N11" s="10" t="n"/>
      <c r="O11" s="11">
        <f>IF(M11="","",IF(N11="",M11,N11))</f>
        <v/>
      </c>
      <c r="P11" s="10" t="n">
        <v>20</v>
      </c>
      <c r="Q11" s="11">
        <f>IF(P11="","",IF(OR(Assumptions!$B$7="",Assumptions!$B$7&lt;=0),"",IFERROR(P11/Assumptions!$B$7,"")))</f>
        <v/>
      </c>
      <c r="R11" s="11">
        <f>IF(OR(O11="",Q11="",J11="",J11&lt;=0),"",IFERROR((O11+Q11)*J11,""))</f>
        <v/>
      </c>
      <c r="S11" s="28">
        <f>IF(OR(R11="",Assumptions!$B$4=""),"",IFERROR(R11*Assumptions!$B$4,""))</f>
        <v/>
      </c>
      <c r="T11" s="28">
        <f>IF(OR(O11="",Assumptions!$B$5=""),"",IFERROR(O11*Assumptions!$B$5,""))</f>
        <v/>
      </c>
      <c r="U11" s="28">
        <f>IF(OR(P11="",Assumptions!$B$6=""),"",IFERROR(P11*Assumptions!$B$6,""))</f>
        <v/>
      </c>
      <c r="V11" s="28">
        <f>IF(OR(S11="",T11="",U11="",Assumptions!$B$8=""),"",IFERROR((S11+T11+U11)*(1+Assumptions!$B$8),""))</f>
        <v/>
      </c>
      <c r="W11" s="28">
        <f>IF(OR(V11="",H11="",Assumptions!$B$9="",Assumptions!$B$9&gt;=1),"",IFERROR(IF(VLOOKUP(H11,Assumptions!$A$17:$C$20,3,FALSE)&lt;=0,"",V11/(1-Assumptions!$B$9)*VLOOKUP(H11,Assumptions!$A$17:$C$20,3,FALSE)),""))</f>
        <v/>
      </c>
      <c r="X11" s="29">
        <f>IF(OR(W11="",Assumptions!$B$10=""),"",ROUND(MAX(W11,Assumptions!$B$10),0))</f>
        <v/>
      </c>
      <c r="Y11" s="11">
        <f>IF(H11="","",IFERROR(IF(VLOOKUP(H11,Assumptions!$A$17:$C$20,2,FALSE)&lt;=0,"",VLOOKUP(H11,Assumptions!$A$17:$C$20,2,FALSE)),""))</f>
        <v/>
      </c>
      <c r="Z11" s="28">
        <f>IF(OR(X11="",Y11=""),"",X11*Y11)</f>
        <v/>
      </c>
      <c r="AA11" s="14">
        <f>IF(COUNTA(A11:E11,H11:I11,K11,N11,P11,AB11)=0,"",IF(OR(D11="",H11="",P11=""),"Missing inputs",IF(W11="","Check assumptions or inputs",IF(W11&lt;Assumptions!$B$10,"Minimum price applied","Calculated price"))))</f>
        <v/>
      </c>
      <c r="AB11" s="2" t="inlineStr">
        <is>
          <t>Fictional sample estimate.</t>
        </is>
      </c>
    </row>
    <row r="12" ht="23" customHeight="1">
      <c r="A12" s="2" t="n"/>
      <c r="B12" s="26" t="n"/>
      <c r="C12" s="2" t="n"/>
      <c r="D12" s="4" t="n"/>
      <c r="E12" s="5" t="n"/>
      <c r="F12" s="6">
        <f>IF(D12="","",IF(E12="",Assumptions!$B$11,E12))</f>
        <v/>
      </c>
      <c r="G12" s="27">
        <f>IF(OR(D12="",F12=""),"",IFERROR(D12*F12/43560,""))</f>
        <v/>
      </c>
      <c r="H12" s="2" t="n"/>
      <c r="I12" s="8" t="n"/>
      <c r="J12" s="9">
        <f>IF(D12="","",IF(I12="",Assumptions!$B$12,I12))</f>
        <v/>
      </c>
      <c r="K12" s="10" t="n"/>
      <c r="L12" s="11">
        <f>IF(D12="","",IF(K12="",Assumptions!$B$13,K12))</f>
        <v/>
      </c>
      <c r="M12" s="11">
        <f>IF(OR(G12="",L12="",L12&lt;=0),"",IFERROR(G12/L12,""))</f>
        <v/>
      </c>
      <c r="N12" s="10" t="n"/>
      <c r="O12" s="11">
        <f>IF(M12="","",IF(N12="",M12,N12))</f>
        <v/>
      </c>
      <c r="P12" s="10" t="n"/>
      <c r="Q12" s="11">
        <f>IF(P12="","",IF(OR(Assumptions!$B$7="",Assumptions!$B$7&lt;=0),"",IFERROR(P12/Assumptions!$B$7,"")))</f>
        <v/>
      </c>
      <c r="R12" s="11">
        <f>IF(OR(O12="",Q12="",J12="",J12&lt;=0),"",IFERROR((O12+Q12)*J12,""))</f>
        <v/>
      </c>
      <c r="S12" s="28">
        <f>IF(OR(R12="",Assumptions!$B$4=""),"",IFERROR(R12*Assumptions!$B$4,""))</f>
        <v/>
      </c>
      <c r="T12" s="28">
        <f>IF(OR(O12="",Assumptions!$B$5=""),"",IFERROR(O12*Assumptions!$B$5,""))</f>
        <v/>
      </c>
      <c r="U12" s="28">
        <f>IF(OR(P12="",Assumptions!$B$6=""),"",IFERROR(P12*Assumptions!$B$6,""))</f>
        <v/>
      </c>
      <c r="V12" s="28">
        <f>IF(OR(S12="",T12="",U12="",Assumptions!$B$8=""),"",IFERROR((S12+T12+U12)*(1+Assumptions!$B$8),""))</f>
        <v/>
      </c>
      <c r="W12" s="28">
        <f>IF(OR(V12="",H12="",Assumptions!$B$9="",Assumptions!$B$9&gt;=1),"",IFERROR(IF(VLOOKUP(H12,Assumptions!$A$17:$C$20,3,FALSE)&lt;=0,"",V12/(1-Assumptions!$B$9)*VLOOKUP(H12,Assumptions!$A$17:$C$20,3,FALSE)),""))</f>
        <v/>
      </c>
      <c r="X12" s="29">
        <f>IF(OR(W12="",Assumptions!$B$10=""),"",ROUND(MAX(W12,Assumptions!$B$10),0))</f>
        <v/>
      </c>
      <c r="Y12" s="11">
        <f>IF(H12="","",IFERROR(IF(VLOOKUP(H12,Assumptions!$A$17:$C$20,2,FALSE)&lt;=0,"",VLOOKUP(H12,Assumptions!$A$17:$C$20,2,FALSE)),""))</f>
        <v/>
      </c>
      <c r="Z12" s="28">
        <f>IF(OR(X12="",Y12=""),"",X12*Y12)</f>
        <v/>
      </c>
      <c r="AA12" s="14">
        <f>IF(COUNTA(A12:E12,H12:I12,K12,N12,P12,AB12)=0,"",IF(OR(D12="",H12="",P12=""),"Missing inputs",IF(W12="","Check assumptions or inputs",IF(W12&lt;Assumptions!$B$10,"Minimum price applied","Calculated price"))))</f>
        <v/>
      </c>
      <c r="AB12" s="2" t="n"/>
    </row>
    <row r="13" ht="23" customHeight="1">
      <c r="A13" s="2" t="n"/>
      <c r="B13" s="26" t="n"/>
      <c r="C13" s="2" t="n"/>
      <c r="D13" s="4" t="n"/>
      <c r="E13" s="5" t="n"/>
      <c r="F13" s="6">
        <f>IF(D13="","",IF(E13="",Assumptions!$B$11,E13))</f>
        <v/>
      </c>
      <c r="G13" s="27">
        <f>IF(OR(D13="",F13=""),"",IFERROR(D13*F13/43560,""))</f>
        <v/>
      </c>
      <c r="H13" s="2" t="n"/>
      <c r="I13" s="8" t="n"/>
      <c r="J13" s="9">
        <f>IF(D13="","",IF(I13="",Assumptions!$B$12,I13))</f>
        <v/>
      </c>
      <c r="K13" s="10" t="n"/>
      <c r="L13" s="11">
        <f>IF(D13="","",IF(K13="",Assumptions!$B$13,K13))</f>
        <v/>
      </c>
      <c r="M13" s="11">
        <f>IF(OR(G13="",L13="",L13&lt;=0),"",IFERROR(G13/L13,""))</f>
        <v/>
      </c>
      <c r="N13" s="10" t="n"/>
      <c r="O13" s="11">
        <f>IF(M13="","",IF(N13="",M13,N13))</f>
        <v/>
      </c>
      <c r="P13" s="10" t="n"/>
      <c r="Q13" s="11">
        <f>IF(P13="","",IF(OR(Assumptions!$B$7="",Assumptions!$B$7&lt;=0),"",IFERROR(P13/Assumptions!$B$7,"")))</f>
        <v/>
      </c>
      <c r="R13" s="11">
        <f>IF(OR(O13="",Q13="",J13="",J13&lt;=0),"",IFERROR((O13+Q13)*J13,""))</f>
        <v/>
      </c>
      <c r="S13" s="28">
        <f>IF(OR(R13="",Assumptions!$B$4=""),"",IFERROR(R13*Assumptions!$B$4,""))</f>
        <v/>
      </c>
      <c r="T13" s="28">
        <f>IF(OR(O13="",Assumptions!$B$5=""),"",IFERROR(O13*Assumptions!$B$5,""))</f>
        <v/>
      </c>
      <c r="U13" s="28">
        <f>IF(OR(P13="",Assumptions!$B$6=""),"",IFERROR(P13*Assumptions!$B$6,""))</f>
        <v/>
      </c>
      <c r="V13" s="28">
        <f>IF(OR(S13="",T13="",U13="",Assumptions!$B$8=""),"",IFERROR((S13+T13+U13)*(1+Assumptions!$B$8),""))</f>
        <v/>
      </c>
      <c r="W13" s="28">
        <f>IF(OR(V13="",H13="",Assumptions!$B$9="",Assumptions!$B$9&gt;=1),"",IFERROR(IF(VLOOKUP(H13,Assumptions!$A$17:$C$20,3,FALSE)&lt;=0,"",V13/(1-Assumptions!$B$9)*VLOOKUP(H13,Assumptions!$A$17:$C$20,3,FALSE)),""))</f>
        <v/>
      </c>
      <c r="X13" s="29">
        <f>IF(OR(W13="",Assumptions!$B$10=""),"",ROUND(MAX(W13,Assumptions!$B$10),0))</f>
        <v/>
      </c>
      <c r="Y13" s="11">
        <f>IF(H13="","",IFERROR(IF(VLOOKUP(H13,Assumptions!$A$17:$C$20,2,FALSE)&lt;=0,"",VLOOKUP(H13,Assumptions!$A$17:$C$20,2,FALSE)),""))</f>
        <v/>
      </c>
      <c r="Z13" s="28">
        <f>IF(OR(X13="",Y13=""),"",X13*Y13)</f>
        <v/>
      </c>
      <c r="AA13" s="14">
        <f>IF(COUNTA(A13:E13,H13:I13,K13,N13,P13,AB13)=0,"",IF(OR(D13="",H13="",P13=""),"Missing inputs",IF(W13="","Check assumptions or inputs",IF(W13&lt;Assumptions!$B$10,"Minimum price applied","Calculated price"))))</f>
        <v/>
      </c>
      <c r="AB13" s="2" t="n"/>
    </row>
    <row r="14" ht="23" customHeight="1">
      <c r="A14" s="2" t="n"/>
      <c r="B14" s="26" t="n"/>
      <c r="C14" s="2" t="n"/>
      <c r="D14" s="4" t="n"/>
      <c r="E14" s="5" t="n"/>
      <c r="F14" s="6">
        <f>IF(D14="","",IF(E14="",Assumptions!$B$11,E14))</f>
        <v/>
      </c>
      <c r="G14" s="27">
        <f>IF(OR(D14="",F14=""),"",IFERROR(D14*F14/43560,""))</f>
        <v/>
      </c>
      <c r="H14" s="2" t="n"/>
      <c r="I14" s="8" t="n"/>
      <c r="J14" s="9">
        <f>IF(D14="","",IF(I14="",Assumptions!$B$12,I14))</f>
        <v/>
      </c>
      <c r="K14" s="10" t="n"/>
      <c r="L14" s="11">
        <f>IF(D14="","",IF(K14="",Assumptions!$B$13,K14))</f>
        <v/>
      </c>
      <c r="M14" s="11">
        <f>IF(OR(G14="",L14="",L14&lt;=0),"",IFERROR(G14/L14,""))</f>
        <v/>
      </c>
      <c r="N14" s="10" t="n"/>
      <c r="O14" s="11">
        <f>IF(M14="","",IF(N14="",M14,N14))</f>
        <v/>
      </c>
      <c r="P14" s="10" t="n"/>
      <c r="Q14" s="11">
        <f>IF(P14="","",IF(OR(Assumptions!$B$7="",Assumptions!$B$7&lt;=0),"",IFERROR(P14/Assumptions!$B$7,"")))</f>
        <v/>
      </c>
      <c r="R14" s="11">
        <f>IF(OR(O14="",Q14="",J14="",J14&lt;=0),"",IFERROR((O14+Q14)*J14,""))</f>
        <v/>
      </c>
      <c r="S14" s="28">
        <f>IF(OR(R14="",Assumptions!$B$4=""),"",IFERROR(R14*Assumptions!$B$4,""))</f>
        <v/>
      </c>
      <c r="T14" s="28">
        <f>IF(OR(O14="",Assumptions!$B$5=""),"",IFERROR(O14*Assumptions!$B$5,""))</f>
        <v/>
      </c>
      <c r="U14" s="28">
        <f>IF(OR(P14="",Assumptions!$B$6=""),"",IFERROR(P14*Assumptions!$B$6,""))</f>
        <v/>
      </c>
      <c r="V14" s="28">
        <f>IF(OR(S14="",T14="",U14="",Assumptions!$B$8=""),"",IFERROR((S14+T14+U14)*(1+Assumptions!$B$8),""))</f>
        <v/>
      </c>
      <c r="W14" s="28">
        <f>IF(OR(V14="",H14="",Assumptions!$B$9="",Assumptions!$B$9&gt;=1),"",IFERROR(IF(VLOOKUP(H14,Assumptions!$A$17:$C$20,3,FALSE)&lt;=0,"",V14/(1-Assumptions!$B$9)*VLOOKUP(H14,Assumptions!$A$17:$C$20,3,FALSE)),""))</f>
        <v/>
      </c>
      <c r="X14" s="29">
        <f>IF(OR(W14="",Assumptions!$B$10=""),"",ROUND(MAX(W14,Assumptions!$B$10),0))</f>
        <v/>
      </c>
      <c r="Y14" s="11">
        <f>IF(H14="","",IFERROR(IF(VLOOKUP(H14,Assumptions!$A$17:$C$20,2,FALSE)&lt;=0,"",VLOOKUP(H14,Assumptions!$A$17:$C$20,2,FALSE)),""))</f>
        <v/>
      </c>
      <c r="Z14" s="28">
        <f>IF(OR(X14="",Y14=""),"",X14*Y14)</f>
        <v/>
      </c>
      <c r="AA14" s="14">
        <f>IF(COUNTA(A14:E14,H14:I14,K14,N14,P14,AB14)=0,"",IF(OR(D14="",H14="",P14=""),"Missing inputs",IF(W14="","Check assumptions or inputs",IF(W14&lt;Assumptions!$B$10,"Minimum price applied","Calculated price"))))</f>
        <v/>
      </c>
      <c r="AB14" s="2" t="n"/>
    </row>
    <row r="15" ht="23" customHeight="1">
      <c r="A15" s="2" t="n"/>
      <c r="B15" s="26" t="n"/>
      <c r="C15" s="2" t="n"/>
      <c r="D15" s="4" t="n"/>
      <c r="E15" s="5" t="n"/>
      <c r="F15" s="6">
        <f>IF(D15="","",IF(E15="",Assumptions!$B$11,E15))</f>
        <v/>
      </c>
      <c r="G15" s="27">
        <f>IF(OR(D15="",F15=""),"",IFERROR(D15*F15/43560,""))</f>
        <v/>
      </c>
      <c r="H15" s="2" t="n"/>
      <c r="I15" s="8" t="n"/>
      <c r="J15" s="9">
        <f>IF(D15="","",IF(I15="",Assumptions!$B$12,I15))</f>
        <v/>
      </c>
      <c r="K15" s="10" t="n"/>
      <c r="L15" s="11">
        <f>IF(D15="","",IF(K15="",Assumptions!$B$13,K15))</f>
        <v/>
      </c>
      <c r="M15" s="11">
        <f>IF(OR(G15="",L15="",L15&lt;=0),"",IFERROR(G15/L15,""))</f>
        <v/>
      </c>
      <c r="N15" s="10" t="n"/>
      <c r="O15" s="11">
        <f>IF(M15="","",IF(N15="",M15,N15))</f>
        <v/>
      </c>
      <c r="P15" s="10" t="n"/>
      <c r="Q15" s="11">
        <f>IF(P15="","",IF(OR(Assumptions!$B$7="",Assumptions!$B$7&lt;=0),"",IFERROR(P15/Assumptions!$B$7,"")))</f>
        <v/>
      </c>
      <c r="R15" s="11">
        <f>IF(OR(O15="",Q15="",J15="",J15&lt;=0),"",IFERROR((O15+Q15)*J15,""))</f>
        <v/>
      </c>
      <c r="S15" s="28">
        <f>IF(OR(R15="",Assumptions!$B$4=""),"",IFERROR(R15*Assumptions!$B$4,""))</f>
        <v/>
      </c>
      <c r="T15" s="28">
        <f>IF(OR(O15="",Assumptions!$B$5=""),"",IFERROR(O15*Assumptions!$B$5,""))</f>
        <v/>
      </c>
      <c r="U15" s="28">
        <f>IF(OR(P15="",Assumptions!$B$6=""),"",IFERROR(P15*Assumptions!$B$6,""))</f>
        <v/>
      </c>
      <c r="V15" s="28">
        <f>IF(OR(S15="",T15="",U15="",Assumptions!$B$8=""),"",IFERROR((S15+T15+U15)*(1+Assumptions!$B$8),""))</f>
        <v/>
      </c>
      <c r="W15" s="28">
        <f>IF(OR(V15="",H15="",Assumptions!$B$9="",Assumptions!$B$9&gt;=1),"",IFERROR(IF(VLOOKUP(H15,Assumptions!$A$17:$C$20,3,FALSE)&lt;=0,"",V15/(1-Assumptions!$B$9)*VLOOKUP(H15,Assumptions!$A$17:$C$20,3,FALSE)),""))</f>
        <v/>
      </c>
      <c r="X15" s="29">
        <f>IF(OR(W15="",Assumptions!$B$10=""),"",ROUND(MAX(W15,Assumptions!$B$10),0))</f>
        <v/>
      </c>
      <c r="Y15" s="11">
        <f>IF(H15="","",IFERROR(IF(VLOOKUP(H15,Assumptions!$A$17:$C$20,2,FALSE)&lt;=0,"",VLOOKUP(H15,Assumptions!$A$17:$C$20,2,FALSE)),""))</f>
        <v/>
      </c>
      <c r="Z15" s="28">
        <f>IF(OR(X15="",Y15=""),"",X15*Y15)</f>
        <v/>
      </c>
      <c r="AA15" s="14">
        <f>IF(COUNTA(A15:E15,H15:I15,K15,N15,P15,AB15)=0,"",IF(OR(D15="",H15="",P15=""),"Missing inputs",IF(W15="","Check assumptions or inputs",IF(W15&lt;Assumptions!$B$10,"Minimum price applied","Calculated price"))))</f>
        <v/>
      </c>
      <c r="AB15" s="2" t="n"/>
    </row>
    <row r="16" ht="23" customHeight="1">
      <c r="A16" s="2" t="n"/>
      <c r="B16" s="26" t="n"/>
      <c r="C16" s="2" t="n"/>
      <c r="D16" s="4" t="n"/>
      <c r="E16" s="5" t="n"/>
      <c r="F16" s="6">
        <f>IF(D16="","",IF(E16="",Assumptions!$B$11,E16))</f>
        <v/>
      </c>
      <c r="G16" s="27">
        <f>IF(OR(D16="",F16=""),"",IFERROR(D16*F16/43560,""))</f>
        <v/>
      </c>
      <c r="H16" s="2" t="n"/>
      <c r="I16" s="8" t="n"/>
      <c r="J16" s="9">
        <f>IF(D16="","",IF(I16="",Assumptions!$B$12,I16))</f>
        <v/>
      </c>
      <c r="K16" s="10" t="n"/>
      <c r="L16" s="11">
        <f>IF(D16="","",IF(K16="",Assumptions!$B$13,K16))</f>
        <v/>
      </c>
      <c r="M16" s="11">
        <f>IF(OR(G16="",L16="",L16&lt;=0),"",IFERROR(G16/L16,""))</f>
        <v/>
      </c>
      <c r="N16" s="10" t="n"/>
      <c r="O16" s="11">
        <f>IF(M16="","",IF(N16="",M16,N16))</f>
        <v/>
      </c>
      <c r="P16" s="10" t="n"/>
      <c r="Q16" s="11">
        <f>IF(P16="","",IF(OR(Assumptions!$B$7="",Assumptions!$B$7&lt;=0),"",IFERROR(P16/Assumptions!$B$7,"")))</f>
        <v/>
      </c>
      <c r="R16" s="11">
        <f>IF(OR(O16="",Q16="",J16="",J16&lt;=0),"",IFERROR((O16+Q16)*J16,""))</f>
        <v/>
      </c>
      <c r="S16" s="28">
        <f>IF(OR(R16="",Assumptions!$B$4=""),"",IFERROR(R16*Assumptions!$B$4,""))</f>
        <v/>
      </c>
      <c r="T16" s="28">
        <f>IF(OR(O16="",Assumptions!$B$5=""),"",IFERROR(O16*Assumptions!$B$5,""))</f>
        <v/>
      </c>
      <c r="U16" s="28">
        <f>IF(OR(P16="",Assumptions!$B$6=""),"",IFERROR(P16*Assumptions!$B$6,""))</f>
        <v/>
      </c>
      <c r="V16" s="28">
        <f>IF(OR(S16="",T16="",U16="",Assumptions!$B$8=""),"",IFERROR((S16+T16+U16)*(1+Assumptions!$B$8),""))</f>
        <v/>
      </c>
      <c r="W16" s="28">
        <f>IF(OR(V16="",H16="",Assumptions!$B$9="",Assumptions!$B$9&gt;=1),"",IFERROR(IF(VLOOKUP(H16,Assumptions!$A$17:$C$20,3,FALSE)&lt;=0,"",V16/(1-Assumptions!$B$9)*VLOOKUP(H16,Assumptions!$A$17:$C$20,3,FALSE)),""))</f>
        <v/>
      </c>
      <c r="X16" s="29">
        <f>IF(OR(W16="",Assumptions!$B$10=""),"",ROUND(MAX(W16,Assumptions!$B$10),0))</f>
        <v/>
      </c>
      <c r="Y16" s="11">
        <f>IF(H16="","",IFERROR(IF(VLOOKUP(H16,Assumptions!$A$17:$C$20,2,FALSE)&lt;=0,"",VLOOKUP(H16,Assumptions!$A$17:$C$20,2,FALSE)),""))</f>
        <v/>
      </c>
      <c r="Z16" s="28">
        <f>IF(OR(X16="",Y16=""),"",X16*Y16)</f>
        <v/>
      </c>
      <c r="AA16" s="14">
        <f>IF(COUNTA(A16:E16,H16:I16,K16,N16,P16,AB16)=0,"",IF(OR(D16="",H16="",P16=""),"Missing inputs",IF(W16="","Check assumptions or inputs",IF(W16&lt;Assumptions!$B$10,"Minimum price applied","Calculated price"))))</f>
        <v/>
      </c>
      <c r="AB16" s="2" t="n"/>
    </row>
    <row r="17" ht="23" customHeight="1">
      <c r="A17" s="2" t="n"/>
      <c r="B17" s="26" t="n"/>
      <c r="C17" s="2" t="n"/>
      <c r="D17" s="4" t="n"/>
      <c r="E17" s="5" t="n"/>
      <c r="F17" s="6">
        <f>IF(D17="","",IF(E17="",Assumptions!$B$11,E17))</f>
        <v/>
      </c>
      <c r="G17" s="27">
        <f>IF(OR(D17="",F17=""),"",IFERROR(D17*F17/43560,""))</f>
        <v/>
      </c>
      <c r="H17" s="2" t="n"/>
      <c r="I17" s="8" t="n"/>
      <c r="J17" s="9">
        <f>IF(D17="","",IF(I17="",Assumptions!$B$12,I17))</f>
        <v/>
      </c>
      <c r="K17" s="10" t="n"/>
      <c r="L17" s="11">
        <f>IF(D17="","",IF(K17="",Assumptions!$B$13,K17))</f>
        <v/>
      </c>
      <c r="M17" s="11">
        <f>IF(OR(G17="",L17="",L17&lt;=0),"",IFERROR(G17/L17,""))</f>
        <v/>
      </c>
      <c r="N17" s="10" t="n"/>
      <c r="O17" s="11">
        <f>IF(M17="","",IF(N17="",M17,N17))</f>
        <v/>
      </c>
      <c r="P17" s="10" t="n"/>
      <c r="Q17" s="11">
        <f>IF(P17="","",IF(OR(Assumptions!$B$7="",Assumptions!$B$7&lt;=0),"",IFERROR(P17/Assumptions!$B$7,"")))</f>
        <v/>
      </c>
      <c r="R17" s="11">
        <f>IF(OR(O17="",Q17="",J17="",J17&lt;=0),"",IFERROR((O17+Q17)*J17,""))</f>
        <v/>
      </c>
      <c r="S17" s="28">
        <f>IF(OR(R17="",Assumptions!$B$4=""),"",IFERROR(R17*Assumptions!$B$4,""))</f>
        <v/>
      </c>
      <c r="T17" s="28">
        <f>IF(OR(O17="",Assumptions!$B$5=""),"",IFERROR(O17*Assumptions!$B$5,""))</f>
        <v/>
      </c>
      <c r="U17" s="28">
        <f>IF(OR(P17="",Assumptions!$B$6=""),"",IFERROR(P17*Assumptions!$B$6,""))</f>
        <v/>
      </c>
      <c r="V17" s="28">
        <f>IF(OR(S17="",T17="",U17="",Assumptions!$B$8=""),"",IFERROR((S17+T17+U17)*(1+Assumptions!$B$8),""))</f>
        <v/>
      </c>
      <c r="W17" s="28">
        <f>IF(OR(V17="",H17="",Assumptions!$B$9="",Assumptions!$B$9&gt;=1),"",IFERROR(IF(VLOOKUP(H17,Assumptions!$A$17:$C$20,3,FALSE)&lt;=0,"",V17/(1-Assumptions!$B$9)*VLOOKUP(H17,Assumptions!$A$17:$C$20,3,FALSE)),""))</f>
        <v/>
      </c>
      <c r="X17" s="29">
        <f>IF(OR(W17="",Assumptions!$B$10=""),"",ROUND(MAX(W17,Assumptions!$B$10),0))</f>
        <v/>
      </c>
      <c r="Y17" s="11">
        <f>IF(H17="","",IFERROR(IF(VLOOKUP(H17,Assumptions!$A$17:$C$20,2,FALSE)&lt;=0,"",VLOOKUP(H17,Assumptions!$A$17:$C$20,2,FALSE)),""))</f>
        <v/>
      </c>
      <c r="Z17" s="28">
        <f>IF(OR(X17="",Y17=""),"",X17*Y17)</f>
        <v/>
      </c>
      <c r="AA17" s="14">
        <f>IF(COUNTA(A17:E17,H17:I17,K17,N17,P17,AB17)=0,"",IF(OR(D17="",H17="",P17=""),"Missing inputs",IF(W17="","Check assumptions or inputs",IF(W17&lt;Assumptions!$B$10,"Minimum price applied","Calculated price"))))</f>
        <v/>
      </c>
      <c r="AB17" s="2" t="n"/>
    </row>
    <row r="18" ht="23" customHeight="1">
      <c r="A18" s="2" t="n"/>
      <c r="B18" s="26" t="n"/>
      <c r="C18" s="2" t="n"/>
      <c r="D18" s="4" t="n"/>
      <c r="E18" s="5" t="n"/>
      <c r="F18" s="6">
        <f>IF(D18="","",IF(E18="",Assumptions!$B$11,E18))</f>
        <v/>
      </c>
      <c r="G18" s="27">
        <f>IF(OR(D18="",F18=""),"",IFERROR(D18*F18/43560,""))</f>
        <v/>
      </c>
      <c r="H18" s="2" t="n"/>
      <c r="I18" s="8" t="n"/>
      <c r="J18" s="9">
        <f>IF(D18="","",IF(I18="",Assumptions!$B$12,I18))</f>
        <v/>
      </c>
      <c r="K18" s="10" t="n"/>
      <c r="L18" s="11">
        <f>IF(D18="","",IF(K18="",Assumptions!$B$13,K18))</f>
        <v/>
      </c>
      <c r="M18" s="11">
        <f>IF(OR(G18="",L18="",L18&lt;=0),"",IFERROR(G18/L18,""))</f>
        <v/>
      </c>
      <c r="N18" s="10" t="n"/>
      <c r="O18" s="11">
        <f>IF(M18="","",IF(N18="",M18,N18))</f>
        <v/>
      </c>
      <c r="P18" s="10" t="n"/>
      <c r="Q18" s="11">
        <f>IF(P18="","",IF(OR(Assumptions!$B$7="",Assumptions!$B$7&lt;=0),"",IFERROR(P18/Assumptions!$B$7,"")))</f>
        <v/>
      </c>
      <c r="R18" s="11">
        <f>IF(OR(O18="",Q18="",J18="",J18&lt;=0),"",IFERROR((O18+Q18)*J18,""))</f>
        <v/>
      </c>
      <c r="S18" s="28">
        <f>IF(OR(R18="",Assumptions!$B$4=""),"",IFERROR(R18*Assumptions!$B$4,""))</f>
        <v/>
      </c>
      <c r="T18" s="28">
        <f>IF(OR(O18="",Assumptions!$B$5=""),"",IFERROR(O18*Assumptions!$B$5,""))</f>
        <v/>
      </c>
      <c r="U18" s="28">
        <f>IF(OR(P18="",Assumptions!$B$6=""),"",IFERROR(P18*Assumptions!$B$6,""))</f>
        <v/>
      </c>
      <c r="V18" s="28">
        <f>IF(OR(S18="",T18="",U18="",Assumptions!$B$8=""),"",IFERROR((S18+T18+U18)*(1+Assumptions!$B$8),""))</f>
        <v/>
      </c>
      <c r="W18" s="28">
        <f>IF(OR(V18="",H18="",Assumptions!$B$9="",Assumptions!$B$9&gt;=1),"",IFERROR(IF(VLOOKUP(H18,Assumptions!$A$17:$C$20,3,FALSE)&lt;=0,"",V18/(1-Assumptions!$B$9)*VLOOKUP(H18,Assumptions!$A$17:$C$20,3,FALSE)),""))</f>
        <v/>
      </c>
      <c r="X18" s="29">
        <f>IF(OR(W18="",Assumptions!$B$10=""),"",ROUND(MAX(W18,Assumptions!$B$10),0))</f>
        <v/>
      </c>
      <c r="Y18" s="11">
        <f>IF(H18="","",IFERROR(IF(VLOOKUP(H18,Assumptions!$A$17:$C$20,2,FALSE)&lt;=0,"",VLOOKUP(H18,Assumptions!$A$17:$C$20,2,FALSE)),""))</f>
        <v/>
      </c>
      <c r="Z18" s="28">
        <f>IF(OR(X18="",Y18=""),"",X18*Y18)</f>
        <v/>
      </c>
      <c r="AA18" s="14">
        <f>IF(COUNTA(A18:E18,H18:I18,K18,N18,P18,AB18)=0,"",IF(OR(D18="",H18="",P18=""),"Missing inputs",IF(W18="","Check assumptions or inputs",IF(W18&lt;Assumptions!$B$10,"Minimum price applied","Calculated price"))))</f>
        <v/>
      </c>
      <c r="AB18" s="2" t="n"/>
    </row>
    <row r="19" ht="23" customHeight="1">
      <c r="A19" s="2" t="n"/>
      <c r="B19" s="26" t="n"/>
      <c r="C19" s="2" t="n"/>
      <c r="D19" s="4" t="n"/>
      <c r="E19" s="5" t="n"/>
      <c r="F19" s="6">
        <f>IF(D19="","",IF(E19="",Assumptions!$B$11,E19))</f>
        <v/>
      </c>
      <c r="G19" s="27">
        <f>IF(OR(D19="",F19=""),"",IFERROR(D19*F19/43560,""))</f>
        <v/>
      </c>
      <c r="H19" s="2" t="n"/>
      <c r="I19" s="8" t="n"/>
      <c r="J19" s="9">
        <f>IF(D19="","",IF(I19="",Assumptions!$B$12,I19))</f>
        <v/>
      </c>
      <c r="K19" s="10" t="n"/>
      <c r="L19" s="11">
        <f>IF(D19="","",IF(K19="",Assumptions!$B$13,K19))</f>
        <v/>
      </c>
      <c r="M19" s="11">
        <f>IF(OR(G19="",L19="",L19&lt;=0),"",IFERROR(G19/L19,""))</f>
        <v/>
      </c>
      <c r="N19" s="10" t="n"/>
      <c r="O19" s="11">
        <f>IF(M19="","",IF(N19="",M19,N19))</f>
        <v/>
      </c>
      <c r="P19" s="10" t="n"/>
      <c r="Q19" s="11">
        <f>IF(P19="","",IF(OR(Assumptions!$B$7="",Assumptions!$B$7&lt;=0),"",IFERROR(P19/Assumptions!$B$7,"")))</f>
        <v/>
      </c>
      <c r="R19" s="11">
        <f>IF(OR(O19="",Q19="",J19="",J19&lt;=0),"",IFERROR((O19+Q19)*J19,""))</f>
        <v/>
      </c>
      <c r="S19" s="28">
        <f>IF(OR(R19="",Assumptions!$B$4=""),"",IFERROR(R19*Assumptions!$B$4,""))</f>
        <v/>
      </c>
      <c r="T19" s="28">
        <f>IF(OR(O19="",Assumptions!$B$5=""),"",IFERROR(O19*Assumptions!$B$5,""))</f>
        <v/>
      </c>
      <c r="U19" s="28">
        <f>IF(OR(P19="",Assumptions!$B$6=""),"",IFERROR(P19*Assumptions!$B$6,""))</f>
        <v/>
      </c>
      <c r="V19" s="28">
        <f>IF(OR(S19="",T19="",U19="",Assumptions!$B$8=""),"",IFERROR((S19+T19+U19)*(1+Assumptions!$B$8),""))</f>
        <v/>
      </c>
      <c r="W19" s="28">
        <f>IF(OR(V19="",H19="",Assumptions!$B$9="",Assumptions!$B$9&gt;=1),"",IFERROR(IF(VLOOKUP(H19,Assumptions!$A$17:$C$20,3,FALSE)&lt;=0,"",V19/(1-Assumptions!$B$9)*VLOOKUP(H19,Assumptions!$A$17:$C$20,3,FALSE)),""))</f>
        <v/>
      </c>
      <c r="X19" s="29">
        <f>IF(OR(W19="",Assumptions!$B$10=""),"",ROUND(MAX(W19,Assumptions!$B$10),0))</f>
        <v/>
      </c>
      <c r="Y19" s="11">
        <f>IF(H19="","",IFERROR(IF(VLOOKUP(H19,Assumptions!$A$17:$C$20,2,FALSE)&lt;=0,"",VLOOKUP(H19,Assumptions!$A$17:$C$20,2,FALSE)),""))</f>
        <v/>
      </c>
      <c r="Z19" s="28">
        <f>IF(OR(X19="",Y19=""),"",X19*Y19)</f>
        <v/>
      </c>
      <c r="AA19" s="14">
        <f>IF(COUNTA(A19:E19,H19:I19,K19,N19,P19,AB19)=0,"",IF(OR(D19="",H19="",P19=""),"Missing inputs",IF(W19="","Check assumptions or inputs",IF(W19&lt;Assumptions!$B$10,"Minimum price applied","Calculated price"))))</f>
        <v/>
      </c>
      <c r="AB19" s="2" t="n"/>
    </row>
    <row r="20" ht="23" customHeight="1">
      <c r="A20" s="2" t="n"/>
      <c r="B20" s="26" t="n"/>
      <c r="C20" s="2" t="n"/>
      <c r="D20" s="4" t="n"/>
      <c r="E20" s="5" t="n"/>
      <c r="F20" s="6">
        <f>IF(D20="","",IF(E20="",Assumptions!$B$11,E20))</f>
        <v/>
      </c>
      <c r="G20" s="27">
        <f>IF(OR(D20="",F20=""),"",IFERROR(D20*F20/43560,""))</f>
        <v/>
      </c>
      <c r="H20" s="2" t="n"/>
      <c r="I20" s="8" t="n"/>
      <c r="J20" s="9">
        <f>IF(D20="","",IF(I20="",Assumptions!$B$12,I20))</f>
        <v/>
      </c>
      <c r="K20" s="10" t="n"/>
      <c r="L20" s="11">
        <f>IF(D20="","",IF(K20="",Assumptions!$B$13,K20))</f>
        <v/>
      </c>
      <c r="M20" s="11">
        <f>IF(OR(G20="",L20="",L20&lt;=0),"",IFERROR(G20/L20,""))</f>
        <v/>
      </c>
      <c r="N20" s="10" t="n"/>
      <c r="O20" s="11">
        <f>IF(M20="","",IF(N20="",M20,N20))</f>
        <v/>
      </c>
      <c r="P20" s="10" t="n"/>
      <c r="Q20" s="11">
        <f>IF(P20="","",IF(OR(Assumptions!$B$7="",Assumptions!$B$7&lt;=0),"",IFERROR(P20/Assumptions!$B$7,"")))</f>
        <v/>
      </c>
      <c r="R20" s="11">
        <f>IF(OR(O20="",Q20="",J20="",J20&lt;=0),"",IFERROR((O20+Q20)*J20,""))</f>
        <v/>
      </c>
      <c r="S20" s="28">
        <f>IF(OR(R20="",Assumptions!$B$4=""),"",IFERROR(R20*Assumptions!$B$4,""))</f>
        <v/>
      </c>
      <c r="T20" s="28">
        <f>IF(OR(O20="",Assumptions!$B$5=""),"",IFERROR(O20*Assumptions!$B$5,""))</f>
        <v/>
      </c>
      <c r="U20" s="28">
        <f>IF(OR(P20="",Assumptions!$B$6=""),"",IFERROR(P20*Assumptions!$B$6,""))</f>
        <v/>
      </c>
      <c r="V20" s="28">
        <f>IF(OR(S20="",T20="",U20="",Assumptions!$B$8=""),"",IFERROR((S20+T20+U20)*(1+Assumptions!$B$8),""))</f>
        <v/>
      </c>
      <c r="W20" s="28">
        <f>IF(OR(V20="",H20="",Assumptions!$B$9="",Assumptions!$B$9&gt;=1),"",IFERROR(IF(VLOOKUP(H20,Assumptions!$A$17:$C$20,3,FALSE)&lt;=0,"",V20/(1-Assumptions!$B$9)*VLOOKUP(H20,Assumptions!$A$17:$C$20,3,FALSE)),""))</f>
        <v/>
      </c>
      <c r="X20" s="29">
        <f>IF(OR(W20="",Assumptions!$B$10=""),"",ROUND(MAX(W20,Assumptions!$B$10),0))</f>
        <v/>
      </c>
      <c r="Y20" s="11">
        <f>IF(H20="","",IFERROR(IF(VLOOKUP(H20,Assumptions!$A$17:$C$20,2,FALSE)&lt;=0,"",VLOOKUP(H20,Assumptions!$A$17:$C$20,2,FALSE)),""))</f>
        <v/>
      </c>
      <c r="Z20" s="28">
        <f>IF(OR(X20="",Y20=""),"",X20*Y20)</f>
        <v/>
      </c>
      <c r="AA20" s="14">
        <f>IF(COUNTA(A20:E20,H20:I20,K20,N20,P20,AB20)=0,"",IF(OR(D20="",H20="",P20=""),"Missing inputs",IF(W20="","Check assumptions or inputs",IF(W20&lt;Assumptions!$B$10,"Minimum price applied","Calculated price"))))</f>
        <v/>
      </c>
      <c r="AB20" s="2" t="n"/>
    </row>
    <row r="21" ht="23" customHeight="1">
      <c r="A21" s="2" t="n"/>
      <c r="B21" s="26" t="n"/>
      <c r="C21" s="2" t="n"/>
      <c r="D21" s="4" t="n"/>
      <c r="E21" s="5" t="n"/>
      <c r="F21" s="6">
        <f>IF(D21="","",IF(E21="",Assumptions!$B$11,E21))</f>
        <v/>
      </c>
      <c r="G21" s="27">
        <f>IF(OR(D21="",F21=""),"",IFERROR(D21*F21/43560,""))</f>
        <v/>
      </c>
      <c r="H21" s="2" t="n"/>
      <c r="I21" s="8" t="n"/>
      <c r="J21" s="9">
        <f>IF(D21="","",IF(I21="",Assumptions!$B$12,I21))</f>
        <v/>
      </c>
      <c r="K21" s="10" t="n"/>
      <c r="L21" s="11">
        <f>IF(D21="","",IF(K21="",Assumptions!$B$13,K21))</f>
        <v/>
      </c>
      <c r="M21" s="11">
        <f>IF(OR(G21="",L21="",L21&lt;=0),"",IFERROR(G21/L21,""))</f>
        <v/>
      </c>
      <c r="N21" s="10" t="n"/>
      <c r="O21" s="11">
        <f>IF(M21="","",IF(N21="",M21,N21))</f>
        <v/>
      </c>
      <c r="P21" s="10" t="n"/>
      <c r="Q21" s="11">
        <f>IF(P21="","",IF(OR(Assumptions!$B$7="",Assumptions!$B$7&lt;=0),"",IFERROR(P21/Assumptions!$B$7,"")))</f>
        <v/>
      </c>
      <c r="R21" s="11">
        <f>IF(OR(O21="",Q21="",J21="",J21&lt;=0),"",IFERROR((O21+Q21)*J21,""))</f>
        <v/>
      </c>
      <c r="S21" s="28">
        <f>IF(OR(R21="",Assumptions!$B$4=""),"",IFERROR(R21*Assumptions!$B$4,""))</f>
        <v/>
      </c>
      <c r="T21" s="28">
        <f>IF(OR(O21="",Assumptions!$B$5=""),"",IFERROR(O21*Assumptions!$B$5,""))</f>
        <v/>
      </c>
      <c r="U21" s="28">
        <f>IF(OR(P21="",Assumptions!$B$6=""),"",IFERROR(P21*Assumptions!$B$6,""))</f>
        <v/>
      </c>
      <c r="V21" s="28">
        <f>IF(OR(S21="",T21="",U21="",Assumptions!$B$8=""),"",IFERROR((S21+T21+U21)*(1+Assumptions!$B$8),""))</f>
        <v/>
      </c>
      <c r="W21" s="28">
        <f>IF(OR(V21="",H21="",Assumptions!$B$9="",Assumptions!$B$9&gt;=1),"",IFERROR(IF(VLOOKUP(H21,Assumptions!$A$17:$C$20,3,FALSE)&lt;=0,"",V21/(1-Assumptions!$B$9)*VLOOKUP(H21,Assumptions!$A$17:$C$20,3,FALSE)),""))</f>
        <v/>
      </c>
      <c r="X21" s="29">
        <f>IF(OR(W21="",Assumptions!$B$10=""),"",ROUND(MAX(W21,Assumptions!$B$10),0))</f>
        <v/>
      </c>
      <c r="Y21" s="11">
        <f>IF(H21="","",IFERROR(IF(VLOOKUP(H21,Assumptions!$A$17:$C$20,2,FALSE)&lt;=0,"",VLOOKUP(H21,Assumptions!$A$17:$C$20,2,FALSE)),""))</f>
        <v/>
      </c>
      <c r="Z21" s="28">
        <f>IF(OR(X21="",Y21=""),"",X21*Y21)</f>
        <v/>
      </c>
      <c r="AA21" s="14">
        <f>IF(COUNTA(A21:E21,H21:I21,K21,N21,P21,AB21)=0,"",IF(OR(D21="",H21="",P21=""),"Missing inputs",IF(W21="","Check assumptions or inputs",IF(W21&lt;Assumptions!$B$10,"Minimum price applied","Calculated price"))))</f>
        <v/>
      </c>
      <c r="AB21" s="2" t="n"/>
    </row>
    <row r="22" ht="23" customHeight="1">
      <c r="A22" s="2" t="n"/>
      <c r="B22" s="26" t="n"/>
      <c r="C22" s="2" t="n"/>
      <c r="D22" s="4" t="n"/>
      <c r="E22" s="5" t="n"/>
      <c r="F22" s="6">
        <f>IF(D22="","",IF(E22="",Assumptions!$B$11,E22))</f>
        <v/>
      </c>
      <c r="G22" s="27">
        <f>IF(OR(D22="",F22=""),"",IFERROR(D22*F22/43560,""))</f>
        <v/>
      </c>
      <c r="H22" s="2" t="n"/>
      <c r="I22" s="8" t="n"/>
      <c r="J22" s="9">
        <f>IF(D22="","",IF(I22="",Assumptions!$B$12,I22))</f>
        <v/>
      </c>
      <c r="K22" s="10" t="n"/>
      <c r="L22" s="11">
        <f>IF(D22="","",IF(K22="",Assumptions!$B$13,K22))</f>
        <v/>
      </c>
      <c r="M22" s="11">
        <f>IF(OR(G22="",L22="",L22&lt;=0),"",IFERROR(G22/L22,""))</f>
        <v/>
      </c>
      <c r="N22" s="10" t="n"/>
      <c r="O22" s="11">
        <f>IF(M22="","",IF(N22="",M22,N22))</f>
        <v/>
      </c>
      <c r="P22" s="10" t="n"/>
      <c r="Q22" s="11">
        <f>IF(P22="","",IF(OR(Assumptions!$B$7="",Assumptions!$B$7&lt;=0),"",IFERROR(P22/Assumptions!$B$7,"")))</f>
        <v/>
      </c>
      <c r="R22" s="11">
        <f>IF(OR(O22="",Q22="",J22="",J22&lt;=0),"",IFERROR((O22+Q22)*J22,""))</f>
        <v/>
      </c>
      <c r="S22" s="28">
        <f>IF(OR(R22="",Assumptions!$B$4=""),"",IFERROR(R22*Assumptions!$B$4,""))</f>
        <v/>
      </c>
      <c r="T22" s="28">
        <f>IF(OR(O22="",Assumptions!$B$5=""),"",IFERROR(O22*Assumptions!$B$5,""))</f>
        <v/>
      </c>
      <c r="U22" s="28">
        <f>IF(OR(P22="",Assumptions!$B$6=""),"",IFERROR(P22*Assumptions!$B$6,""))</f>
        <v/>
      </c>
      <c r="V22" s="28">
        <f>IF(OR(S22="",T22="",U22="",Assumptions!$B$8=""),"",IFERROR((S22+T22+U22)*(1+Assumptions!$B$8),""))</f>
        <v/>
      </c>
      <c r="W22" s="28">
        <f>IF(OR(V22="",H22="",Assumptions!$B$9="",Assumptions!$B$9&gt;=1),"",IFERROR(IF(VLOOKUP(H22,Assumptions!$A$17:$C$20,3,FALSE)&lt;=0,"",V22/(1-Assumptions!$B$9)*VLOOKUP(H22,Assumptions!$A$17:$C$20,3,FALSE)),""))</f>
        <v/>
      </c>
      <c r="X22" s="29">
        <f>IF(OR(W22="",Assumptions!$B$10=""),"",ROUND(MAX(W22,Assumptions!$B$10),0))</f>
        <v/>
      </c>
      <c r="Y22" s="11">
        <f>IF(H22="","",IFERROR(IF(VLOOKUP(H22,Assumptions!$A$17:$C$20,2,FALSE)&lt;=0,"",VLOOKUP(H22,Assumptions!$A$17:$C$20,2,FALSE)),""))</f>
        <v/>
      </c>
      <c r="Z22" s="28">
        <f>IF(OR(X22="",Y22=""),"",X22*Y22)</f>
        <v/>
      </c>
      <c r="AA22" s="14">
        <f>IF(COUNTA(A22:E22,H22:I22,K22,N22,P22,AB22)=0,"",IF(OR(D22="",H22="",P22=""),"Missing inputs",IF(W22="","Check assumptions or inputs",IF(W22&lt;Assumptions!$B$10,"Minimum price applied","Calculated price"))))</f>
        <v/>
      </c>
      <c r="AB22" s="2" t="n"/>
    </row>
    <row r="23" ht="23" customHeight="1">
      <c r="A23" s="2" t="n"/>
      <c r="B23" s="26" t="n"/>
      <c r="C23" s="2" t="n"/>
      <c r="D23" s="4" t="n"/>
      <c r="E23" s="5" t="n"/>
      <c r="F23" s="6">
        <f>IF(D23="","",IF(E23="",Assumptions!$B$11,E23))</f>
        <v/>
      </c>
      <c r="G23" s="27">
        <f>IF(OR(D23="",F23=""),"",IFERROR(D23*F23/43560,""))</f>
        <v/>
      </c>
      <c r="H23" s="2" t="n"/>
      <c r="I23" s="8" t="n"/>
      <c r="J23" s="9">
        <f>IF(D23="","",IF(I23="",Assumptions!$B$12,I23))</f>
        <v/>
      </c>
      <c r="K23" s="10" t="n"/>
      <c r="L23" s="11">
        <f>IF(D23="","",IF(K23="",Assumptions!$B$13,K23))</f>
        <v/>
      </c>
      <c r="M23" s="11">
        <f>IF(OR(G23="",L23="",L23&lt;=0),"",IFERROR(G23/L23,""))</f>
        <v/>
      </c>
      <c r="N23" s="10" t="n"/>
      <c r="O23" s="11">
        <f>IF(M23="","",IF(N23="",M23,N23))</f>
        <v/>
      </c>
      <c r="P23" s="10" t="n"/>
      <c r="Q23" s="11">
        <f>IF(P23="","",IF(OR(Assumptions!$B$7="",Assumptions!$B$7&lt;=0),"",IFERROR(P23/Assumptions!$B$7,"")))</f>
        <v/>
      </c>
      <c r="R23" s="11">
        <f>IF(OR(O23="",Q23="",J23="",J23&lt;=0),"",IFERROR((O23+Q23)*J23,""))</f>
        <v/>
      </c>
      <c r="S23" s="28">
        <f>IF(OR(R23="",Assumptions!$B$4=""),"",IFERROR(R23*Assumptions!$B$4,""))</f>
        <v/>
      </c>
      <c r="T23" s="28">
        <f>IF(OR(O23="",Assumptions!$B$5=""),"",IFERROR(O23*Assumptions!$B$5,""))</f>
        <v/>
      </c>
      <c r="U23" s="28">
        <f>IF(OR(P23="",Assumptions!$B$6=""),"",IFERROR(P23*Assumptions!$B$6,""))</f>
        <v/>
      </c>
      <c r="V23" s="28">
        <f>IF(OR(S23="",T23="",U23="",Assumptions!$B$8=""),"",IFERROR((S23+T23+U23)*(1+Assumptions!$B$8),""))</f>
        <v/>
      </c>
      <c r="W23" s="28">
        <f>IF(OR(V23="",H23="",Assumptions!$B$9="",Assumptions!$B$9&gt;=1),"",IFERROR(IF(VLOOKUP(H23,Assumptions!$A$17:$C$20,3,FALSE)&lt;=0,"",V23/(1-Assumptions!$B$9)*VLOOKUP(H23,Assumptions!$A$17:$C$20,3,FALSE)),""))</f>
        <v/>
      </c>
      <c r="X23" s="29">
        <f>IF(OR(W23="",Assumptions!$B$10=""),"",ROUND(MAX(W23,Assumptions!$B$10),0))</f>
        <v/>
      </c>
      <c r="Y23" s="11">
        <f>IF(H23="","",IFERROR(IF(VLOOKUP(H23,Assumptions!$A$17:$C$20,2,FALSE)&lt;=0,"",VLOOKUP(H23,Assumptions!$A$17:$C$20,2,FALSE)),""))</f>
        <v/>
      </c>
      <c r="Z23" s="28">
        <f>IF(OR(X23="",Y23=""),"",X23*Y23)</f>
        <v/>
      </c>
      <c r="AA23" s="14">
        <f>IF(COUNTA(A23:E23,H23:I23,K23,N23,P23,AB23)=0,"",IF(OR(D23="",H23="",P23=""),"Missing inputs",IF(W23="","Check assumptions or inputs",IF(W23&lt;Assumptions!$B$10,"Minimum price applied","Calculated price"))))</f>
        <v/>
      </c>
      <c r="AB23" s="2" t="n"/>
    </row>
    <row r="24" ht="23" customHeight="1">
      <c r="A24" s="2" t="n"/>
      <c r="B24" s="26" t="n"/>
      <c r="C24" s="2" t="n"/>
      <c r="D24" s="4" t="n"/>
      <c r="E24" s="5" t="n"/>
      <c r="F24" s="6">
        <f>IF(D24="","",IF(E24="",Assumptions!$B$11,E24))</f>
        <v/>
      </c>
      <c r="G24" s="27">
        <f>IF(OR(D24="",F24=""),"",IFERROR(D24*F24/43560,""))</f>
        <v/>
      </c>
      <c r="H24" s="2" t="n"/>
      <c r="I24" s="8" t="n"/>
      <c r="J24" s="9">
        <f>IF(D24="","",IF(I24="",Assumptions!$B$12,I24))</f>
        <v/>
      </c>
      <c r="K24" s="10" t="n"/>
      <c r="L24" s="11">
        <f>IF(D24="","",IF(K24="",Assumptions!$B$13,K24))</f>
        <v/>
      </c>
      <c r="M24" s="11">
        <f>IF(OR(G24="",L24="",L24&lt;=0),"",IFERROR(G24/L24,""))</f>
        <v/>
      </c>
      <c r="N24" s="10" t="n"/>
      <c r="O24" s="11">
        <f>IF(M24="","",IF(N24="",M24,N24))</f>
        <v/>
      </c>
      <c r="P24" s="10" t="n"/>
      <c r="Q24" s="11">
        <f>IF(P24="","",IF(OR(Assumptions!$B$7="",Assumptions!$B$7&lt;=0),"",IFERROR(P24/Assumptions!$B$7,"")))</f>
        <v/>
      </c>
      <c r="R24" s="11">
        <f>IF(OR(O24="",Q24="",J24="",J24&lt;=0),"",IFERROR((O24+Q24)*J24,""))</f>
        <v/>
      </c>
      <c r="S24" s="28">
        <f>IF(OR(R24="",Assumptions!$B$4=""),"",IFERROR(R24*Assumptions!$B$4,""))</f>
        <v/>
      </c>
      <c r="T24" s="28">
        <f>IF(OR(O24="",Assumptions!$B$5=""),"",IFERROR(O24*Assumptions!$B$5,""))</f>
        <v/>
      </c>
      <c r="U24" s="28">
        <f>IF(OR(P24="",Assumptions!$B$6=""),"",IFERROR(P24*Assumptions!$B$6,""))</f>
        <v/>
      </c>
      <c r="V24" s="28">
        <f>IF(OR(S24="",T24="",U24="",Assumptions!$B$8=""),"",IFERROR((S24+T24+U24)*(1+Assumptions!$B$8),""))</f>
        <v/>
      </c>
      <c r="W24" s="28">
        <f>IF(OR(V24="",H24="",Assumptions!$B$9="",Assumptions!$B$9&gt;=1),"",IFERROR(IF(VLOOKUP(H24,Assumptions!$A$17:$C$20,3,FALSE)&lt;=0,"",V24/(1-Assumptions!$B$9)*VLOOKUP(H24,Assumptions!$A$17:$C$20,3,FALSE)),""))</f>
        <v/>
      </c>
      <c r="X24" s="29">
        <f>IF(OR(W24="",Assumptions!$B$10=""),"",ROUND(MAX(W24,Assumptions!$B$10),0))</f>
        <v/>
      </c>
      <c r="Y24" s="11">
        <f>IF(H24="","",IFERROR(IF(VLOOKUP(H24,Assumptions!$A$17:$C$20,2,FALSE)&lt;=0,"",VLOOKUP(H24,Assumptions!$A$17:$C$20,2,FALSE)),""))</f>
        <v/>
      </c>
      <c r="Z24" s="28">
        <f>IF(OR(X24="",Y24=""),"",X24*Y24)</f>
        <v/>
      </c>
      <c r="AA24" s="14">
        <f>IF(COUNTA(A24:E24,H24:I24,K24,N24,P24,AB24)=0,"",IF(OR(D24="",H24="",P24=""),"Missing inputs",IF(W24="","Check assumptions or inputs",IF(W24&lt;Assumptions!$B$10,"Minimum price applied","Calculated price"))))</f>
        <v/>
      </c>
      <c r="AB24" s="2" t="n"/>
    </row>
    <row r="25" ht="23" customHeight="1">
      <c r="A25" s="2" t="n"/>
      <c r="B25" s="26" t="n"/>
      <c r="C25" s="2" t="n"/>
      <c r="D25" s="4" t="n"/>
      <c r="E25" s="5" t="n"/>
      <c r="F25" s="6">
        <f>IF(D25="","",IF(E25="",Assumptions!$B$11,E25))</f>
        <v/>
      </c>
      <c r="G25" s="27">
        <f>IF(OR(D25="",F25=""),"",IFERROR(D25*F25/43560,""))</f>
        <v/>
      </c>
      <c r="H25" s="2" t="n"/>
      <c r="I25" s="8" t="n"/>
      <c r="J25" s="9">
        <f>IF(D25="","",IF(I25="",Assumptions!$B$12,I25))</f>
        <v/>
      </c>
      <c r="K25" s="10" t="n"/>
      <c r="L25" s="11">
        <f>IF(D25="","",IF(K25="",Assumptions!$B$13,K25))</f>
        <v/>
      </c>
      <c r="M25" s="11">
        <f>IF(OR(G25="",L25="",L25&lt;=0),"",IFERROR(G25/L25,""))</f>
        <v/>
      </c>
      <c r="N25" s="10" t="n"/>
      <c r="O25" s="11">
        <f>IF(M25="","",IF(N25="",M25,N25))</f>
        <v/>
      </c>
      <c r="P25" s="10" t="n"/>
      <c r="Q25" s="11">
        <f>IF(P25="","",IF(OR(Assumptions!$B$7="",Assumptions!$B$7&lt;=0),"",IFERROR(P25/Assumptions!$B$7,"")))</f>
        <v/>
      </c>
      <c r="R25" s="11">
        <f>IF(OR(O25="",Q25="",J25="",J25&lt;=0),"",IFERROR((O25+Q25)*J25,""))</f>
        <v/>
      </c>
      <c r="S25" s="28">
        <f>IF(OR(R25="",Assumptions!$B$4=""),"",IFERROR(R25*Assumptions!$B$4,""))</f>
        <v/>
      </c>
      <c r="T25" s="28">
        <f>IF(OR(O25="",Assumptions!$B$5=""),"",IFERROR(O25*Assumptions!$B$5,""))</f>
        <v/>
      </c>
      <c r="U25" s="28">
        <f>IF(OR(P25="",Assumptions!$B$6=""),"",IFERROR(P25*Assumptions!$B$6,""))</f>
        <v/>
      </c>
      <c r="V25" s="28">
        <f>IF(OR(S25="",T25="",U25="",Assumptions!$B$8=""),"",IFERROR((S25+T25+U25)*(1+Assumptions!$B$8),""))</f>
        <v/>
      </c>
      <c r="W25" s="28">
        <f>IF(OR(V25="",H25="",Assumptions!$B$9="",Assumptions!$B$9&gt;=1),"",IFERROR(IF(VLOOKUP(H25,Assumptions!$A$17:$C$20,3,FALSE)&lt;=0,"",V25/(1-Assumptions!$B$9)*VLOOKUP(H25,Assumptions!$A$17:$C$20,3,FALSE)),""))</f>
        <v/>
      </c>
      <c r="X25" s="29">
        <f>IF(OR(W25="",Assumptions!$B$10=""),"",ROUND(MAX(W25,Assumptions!$B$10),0))</f>
        <v/>
      </c>
      <c r="Y25" s="11">
        <f>IF(H25="","",IFERROR(IF(VLOOKUP(H25,Assumptions!$A$17:$C$20,2,FALSE)&lt;=0,"",VLOOKUP(H25,Assumptions!$A$17:$C$20,2,FALSE)),""))</f>
        <v/>
      </c>
      <c r="Z25" s="28">
        <f>IF(OR(X25="",Y25=""),"",X25*Y25)</f>
        <v/>
      </c>
      <c r="AA25" s="14">
        <f>IF(COUNTA(A25:E25,H25:I25,K25,N25,P25,AB25)=0,"",IF(OR(D25="",H25="",P25=""),"Missing inputs",IF(W25="","Check assumptions or inputs",IF(W25&lt;Assumptions!$B$10,"Minimum price applied","Calculated price"))))</f>
        <v/>
      </c>
      <c r="AB25" s="2" t="n"/>
    </row>
    <row r="26" ht="23" customHeight="1">
      <c r="A26" s="2" t="n"/>
      <c r="B26" s="26" t="n"/>
      <c r="C26" s="2" t="n"/>
      <c r="D26" s="4" t="n"/>
      <c r="E26" s="5" t="n"/>
      <c r="F26" s="6">
        <f>IF(D26="","",IF(E26="",Assumptions!$B$11,E26))</f>
        <v/>
      </c>
      <c r="G26" s="27">
        <f>IF(OR(D26="",F26=""),"",IFERROR(D26*F26/43560,""))</f>
        <v/>
      </c>
      <c r="H26" s="2" t="n"/>
      <c r="I26" s="8" t="n"/>
      <c r="J26" s="9">
        <f>IF(D26="","",IF(I26="",Assumptions!$B$12,I26))</f>
        <v/>
      </c>
      <c r="K26" s="10" t="n"/>
      <c r="L26" s="11">
        <f>IF(D26="","",IF(K26="",Assumptions!$B$13,K26))</f>
        <v/>
      </c>
      <c r="M26" s="11">
        <f>IF(OR(G26="",L26="",L26&lt;=0),"",IFERROR(G26/L26,""))</f>
        <v/>
      </c>
      <c r="N26" s="10" t="n"/>
      <c r="O26" s="11">
        <f>IF(M26="","",IF(N26="",M26,N26))</f>
        <v/>
      </c>
      <c r="P26" s="10" t="n"/>
      <c r="Q26" s="11">
        <f>IF(P26="","",IF(OR(Assumptions!$B$7="",Assumptions!$B$7&lt;=0),"",IFERROR(P26/Assumptions!$B$7,"")))</f>
        <v/>
      </c>
      <c r="R26" s="11">
        <f>IF(OR(O26="",Q26="",J26="",J26&lt;=0),"",IFERROR((O26+Q26)*J26,""))</f>
        <v/>
      </c>
      <c r="S26" s="28">
        <f>IF(OR(R26="",Assumptions!$B$4=""),"",IFERROR(R26*Assumptions!$B$4,""))</f>
        <v/>
      </c>
      <c r="T26" s="28">
        <f>IF(OR(O26="",Assumptions!$B$5=""),"",IFERROR(O26*Assumptions!$B$5,""))</f>
        <v/>
      </c>
      <c r="U26" s="28">
        <f>IF(OR(P26="",Assumptions!$B$6=""),"",IFERROR(P26*Assumptions!$B$6,""))</f>
        <v/>
      </c>
      <c r="V26" s="28">
        <f>IF(OR(S26="",T26="",U26="",Assumptions!$B$8=""),"",IFERROR((S26+T26+U26)*(1+Assumptions!$B$8),""))</f>
        <v/>
      </c>
      <c r="W26" s="28">
        <f>IF(OR(V26="",H26="",Assumptions!$B$9="",Assumptions!$B$9&gt;=1),"",IFERROR(IF(VLOOKUP(H26,Assumptions!$A$17:$C$20,3,FALSE)&lt;=0,"",V26/(1-Assumptions!$B$9)*VLOOKUP(H26,Assumptions!$A$17:$C$20,3,FALSE)),""))</f>
        <v/>
      </c>
      <c r="X26" s="29">
        <f>IF(OR(W26="",Assumptions!$B$10=""),"",ROUND(MAX(W26,Assumptions!$B$10),0))</f>
        <v/>
      </c>
      <c r="Y26" s="11">
        <f>IF(H26="","",IFERROR(IF(VLOOKUP(H26,Assumptions!$A$17:$C$20,2,FALSE)&lt;=0,"",VLOOKUP(H26,Assumptions!$A$17:$C$20,2,FALSE)),""))</f>
        <v/>
      </c>
      <c r="Z26" s="28">
        <f>IF(OR(X26="",Y26=""),"",X26*Y26)</f>
        <v/>
      </c>
      <c r="AA26" s="14">
        <f>IF(COUNTA(A26:E26,H26:I26,K26,N26,P26,AB26)=0,"",IF(OR(D26="",H26="",P26=""),"Missing inputs",IF(W26="","Check assumptions or inputs",IF(W26&lt;Assumptions!$B$10,"Minimum price applied","Calculated price"))))</f>
        <v/>
      </c>
      <c r="AB26" s="2" t="n"/>
    </row>
    <row r="27" ht="23" customHeight="1">
      <c r="A27" s="2" t="n"/>
      <c r="B27" s="26" t="n"/>
      <c r="C27" s="2" t="n"/>
      <c r="D27" s="4" t="n"/>
      <c r="E27" s="5" t="n"/>
      <c r="F27" s="6">
        <f>IF(D27="","",IF(E27="",Assumptions!$B$11,E27))</f>
        <v/>
      </c>
      <c r="G27" s="27">
        <f>IF(OR(D27="",F27=""),"",IFERROR(D27*F27/43560,""))</f>
        <v/>
      </c>
      <c r="H27" s="2" t="n"/>
      <c r="I27" s="8" t="n"/>
      <c r="J27" s="9">
        <f>IF(D27="","",IF(I27="",Assumptions!$B$12,I27))</f>
        <v/>
      </c>
      <c r="K27" s="10" t="n"/>
      <c r="L27" s="11">
        <f>IF(D27="","",IF(K27="",Assumptions!$B$13,K27))</f>
        <v/>
      </c>
      <c r="M27" s="11">
        <f>IF(OR(G27="",L27="",L27&lt;=0),"",IFERROR(G27/L27,""))</f>
        <v/>
      </c>
      <c r="N27" s="10" t="n"/>
      <c r="O27" s="11">
        <f>IF(M27="","",IF(N27="",M27,N27))</f>
        <v/>
      </c>
      <c r="P27" s="10" t="n"/>
      <c r="Q27" s="11">
        <f>IF(P27="","",IF(OR(Assumptions!$B$7="",Assumptions!$B$7&lt;=0),"",IFERROR(P27/Assumptions!$B$7,"")))</f>
        <v/>
      </c>
      <c r="R27" s="11">
        <f>IF(OR(O27="",Q27="",J27="",J27&lt;=0),"",IFERROR((O27+Q27)*J27,""))</f>
        <v/>
      </c>
      <c r="S27" s="28">
        <f>IF(OR(R27="",Assumptions!$B$4=""),"",IFERROR(R27*Assumptions!$B$4,""))</f>
        <v/>
      </c>
      <c r="T27" s="28">
        <f>IF(OR(O27="",Assumptions!$B$5=""),"",IFERROR(O27*Assumptions!$B$5,""))</f>
        <v/>
      </c>
      <c r="U27" s="28">
        <f>IF(OR(P27="",Assumptions!$B$6=""),"",IFERROR(P27*Assumptions!$B$6,""))</f>
        <v/>
      </c>
      <c r="V27" s="28">
        <f>IF(OR(S27="",T27="",U27="",Assumptions!$B$8=""),"",IFERROR((S27+T27+U27)*(1+Assumptions!$B$8),""))</f>
        <v/>
      </c>
      <c r="W27" s="28">
        <f>IF(OR(V27="",H27="",Assumptions!$B$9="",Assumptions!$B$9&gt;=1),"",IFERROR(IF(VLOOKUP(H27,Assumptions!$A$17:$C$20,3,FALSE)&lt;=0,"",V27/(1-Assumptions!$B$9)*VLOOKUP(H27,Assumptions!$A$17:$C$20,3,FALSE)),""))</f>
        <v/>
      </c>
      <c r="X27" s="29">
        <f>IF(OR(W27="",Assumptions!$B$10=""),"",ROUND(MAX(W27,Assumptions!$B$10),0))</f>
        <v/>
      </c>
      <c r="Y27" s="11">
        <f>IF(H27="","",IFERROR(IF(VLOOKUP(H27,Assumptions!$A$17:$C$20,2,FALSE)&lt;=0,"",VLOOKUP(H27,Assumptions!$A$17:$C$20,2,FALSE)),""))</f>
        <v/>
      </c>
      <c r="Z27" s="28">
        <f>IF(OR(X27="",Y27=""),"",X27*Y27)</f>
        <v/>
      </c>
      <c r="AA27" s="14">
        <f>IF(COUNTA(A27:E27,H27:I27,K27,N27,P27,AB27)=0,"",IF(OR(D27="",H27="",P27=""),"Missing inputs",IF(W27="","Check assumptions or inputs",IF(W27&lt;Assumptions!$B$10,"Minimum price applied","Calculated price"))))</f>
        <v/>
      </c>
      <c r="AB27" s="2" t="n"/>
    </row>
    <row r="28" ht="23" customHeight="1">
      <c r="A28" s="2" t="n"/>
      <c r="B28" s="26" t="n"/>
      <c r="C28" s="2" t="n"/>
      <c r="D28" s="4" t="n"/>
      <c r="E28" s="5" t="n"/>
      <c r="F28" s="6">
        <f>IF(D28="","",IF(E28="",Assumptions!$B$11,E28))</f>
        <v/>
      </c>
      <c r="G28" s="27">
        <f>IF(OR(D28="",F28=""),"",IFERROR(D28*F28/43560,""))</f>
        <v/>
      </c>
      <c r="H28" s="2" t="n"/>
      <c r="I28" s="8" t="n"/>
      <c r="J28" s="9">
        <f>IF(D28="","",IF(I28="",Assumptions!$B$12,I28))</f>
        <v/>
      </c>
      <c r="K28" s="10" t="n"/>
      <c r="L28" s="11">
        <f>IF(D28="","",IF(K28="",Assumptions!$B$13,K28))</f>
        <v/>
      </c>
      <c r="M28" s="11">
        <f>IF(OR(G28="",L28="",L28&lt;=0),"",IFERROR(G28/L28,""))</f>
        <v/>
      </c>
      <c r="N28" s="10" t="n"/>
      <c r="O28" s="11">
        <f>IF(M28="","",IF(N28="",M28,N28))</f>
        <v/>
      </c>
      <c r="P28" s="10" t="n"/>
      <c r="Q28" s="11">
        <f>IF(P28="","",IF(OR(Assumptions!$B$7="",Assumptions!$B$7&lt;=0),"",IFERROR(P28/Assumptions!$B$7,"")))</f>
        <v/>
      </c>
      <c r="R28" s="11">
        <f>IF(OR(O28="",Q28="",J28="",J28&lt;=0),"",IFERROR((O28+Q28)*J28,""))</f>
        <v/>
      </c>
      <c r="S28" s="28">
        <f>IF(OR(R28="",Assumptions!$B$4=""),"",IFERROR(R28*Assumptions!$B$4,""))</f>
        <v/>
      </c>
      <c r="T28" s="28">
        <f>IF(OR(O28="",Assumptions!$B$5=""),"",IFERROR(O28*Assumptions!$B$5,""))</f>
        <v/>
      </c>
      <c r="U28" s="28">
        <f>IF(OR(P28="",Assumptions!$B$6=""),"",IFERROR(P28*Assumptions!$B$6,""))</f>
        <v/>
      </c>
      <c r="V28" s="28">
        <f>IF(OR(S28="",T28="",U28="",Assumptions!$B$8=""),"",IFERROR((S28+T28+U28)*(1+Assumptions!$B$8),""))</f>
        <v/>
      </c>
      <c r="W28" s="28">
        <f>IF(OR(V28="",H28="",Assumptions!$B$9="",Assumptions!$B$9&gt;=1),"",IFERROR(IF(VLOOKUP(H28,Assumptions!$A$17:$C$20,3,FALSE)&lt;=0,"",V28/(1-Assumptions!$B$9)*VLOOKUP(H28,Assumptions!$A$17:$C$20,3,FALSE)),""))</f>
        <v/>
      </c>
      <c r="X28" s="29">
        <f>IF(OR(W28="",Assumptions!$B$10=""),"",ROUND(MAX(W28,Assumptions!$B$10),0))</f>
        <v/>
      </c>
      <c r="Y28" s="11">
        <f>IF(H28="","",IFERROR(IF(VLOOKUP(H28,Assumptions!$A$17:$C$20,2,FALSE)&lt;=0,"",VLOOKUP(H28,Assumptions!$A$17:$C$20,2,FALSE)),""))</f>
        <v/>
      </c>
      <c r="Z28" s="28">
        <f>IF(OR(X28="",Y28=""),"",X28*Y28)</f>
        <v/>
      </c>
      <c r="AA28" s="14">
        <f>IF(COUNTA(A28:E28,H28:I28,K28,N28,P28,AB28)=0,"",IF(OR(D28="",H28="",P28=""),"Missing inputs",IF(W28="","Check assumptions or inputs",IF(W28&lt;Assumptions!$B$10,"Minimum price applied","Calculated price"))))</f>
        <v/>
      </c>
      <c r="AB28" s="2" t="n"/>
    </row>
    <row r="29" ht="23" customHeight="1">
      <c r="A29" s="2" t="n"/>
      <c r="B29" s="26" t="n"/>
      <c r="C29" s="2" t="n"/>
      <c r="D29" s="4" t="n"/>
      <c r="E29" s="5" t="n"/>
      <c r="F29" s="6">
        <f>IF(D29="","",IF(E29="",Assumptions!$B$11,E29))</f>
        <v/>
      </c>
      <c r="G29" s="27">
        <f>IF(OR(D29="",F29=""),"",IFERROR(D29*F29/43560,""))</f>
        <v/>
      </c>
      <c r="H29" s="2" t="n"/>
      <c r="I29" s="8" t="n"/>
      <c r="J29" s="9">
        <f>IF(D29="","",IF(I29="",Assumptions!$B$12,I29))</f>
        <v/>
      </c>
      <c r="K29" s="10" t="n"/>
      <c r="L29" s="11">
        <f>IF(D29="","",IF(K29="",Assumptions!$B$13,K29))</f>
        <v/>
      </c>
      <c r="M29" s="11">
        <f>IF(OR(G29="",L29="",L29&lt;=0),"",IFERROR(G29/L29,""))</f>
        <v/>
      </c>
      <c r="N29" s="10" t="n"/>
      <c r="O29" s="11">
        <f>IF(M29="","",IF(N29="",M29,N29))</f>
        <v/>
      </c>
      <c r="P29" s="10" t="n"/>
      <c r="Q29" s="11">
        <f>IF(P29="","",IF(OR(Assumptions!$B$7="",Assumptions!$B$7&lt;=0),"",IFERROR(P29/Assumptions!$B$7,"")))</f>
        <v/>
      </c>
      <c r="R29" s="11">
        <f>IF(OR(O29="",Q29="",J29="",J29&lt;=0),"",IFERROR((O29+Q29)*J29,""))</f>
        <v/>
      </c>
      <c r="S29" s="28">
        <f>IF(OR(R29="",Assumptions!$B$4=""),"",IFERROR(R29*Assumptions!$B$4,""))</f>
        <v/>
      </c>
      <c r="T29" s="28">
        <f>IF(OR(O29="",Assumptions!$B$5=""),"",IFERROR(O29*Assumptions!$B$5,""))</f>
        <v/>
      </c>
      <c r="U29" s="28">
        <f>IF(OR(P29="",Assumptions!$B$6=""),"",IFERROR(P29*Assumptions!$B$6,""))</f>
        <v/>
      </c>
      <c r="V29" s="28">
        <f>IF(OR(S29="",T29="",U29="",Assumptions!$B$8=""),"",IFERROR((S29+T29+U29)*(1+Assumptions!$B$8),""))</f>
        <v/>
      </c>
      <c r="W29" s="28">
        <f>IF(OR(V29="",H29="",Assumptions!$B$9="",Assumptions!$B$9&gt;=1),"",IFERROR(IF(VLOOKUP(H29,Assumptions!$A$17:$C$20,3,FALSE)&lt;=0,"",V29/(1-Assumptions!$B$9)*VLOOKUP(H29,Assumptions!$A$17:$C$20,3,FALSE)),""))</f>
        <v/>
      </c>
      <c r="X29" s="29">
        <f>IF(OR(W29="",Assumptions!$B$10=""),"",ROUND(MAX(W29,Assumptions!$B$10),0))</f>
        <v/>
      </c>
      <c r="Y29" s="11">
        <f>IF(H29="","",IFERROR(IF(VLOOKUP(H29,Assumptions!$A$17:$C$20,2,FALSE)&lt;=0,"",VLOOKUP(H29,Assumptions!$A$17:$C$20,2,FALSE)),""))</f>
        <v/>
      </c>
      <c r="Z29" s="28">
        <f>IF(OR(X29="",Y29=""),"",X29*Y29)</f>
        <v/>
      </c>
      <c r="AA29" s="14">
        <f>IF(COUNTA(A29:E29,H29:I29,K29,N29,P29,AB29)=0,"",IF(OR(D29="",H29="",P29=""),"Missing inputs",IF(W29="","Check assumptions or inputs",IF(W29&lt;Assumptions!$B$10,"Minimum price applied","Calculated price"))))</f>
        <v/>
      </c>
      <c r="AB29" s="2" t="n"/>
    </row>
    <row r="30" ht="23" customHeight="1">
      <c r="A30" s="2" t="n"/>
      <c r="B30" s="26" t="n"/>
      <c r="C30" s="2" t="n"/>
      <c r="D30" s="4" t="n"/>
      <c r="E30" s="5" t="n"/>
      <c r="F30" s="6">
        <f>IF(D30="","",IF(E30="",Assumptions!$B$11,E30))</f>
        <v/>
      </c>
      <c r="G30" s="27">
        <f>IF(OR(D30="",F30=""),"",IFERROR(D30*F30/43560,""))</f>
        <v/>
      </c>
      <c r="H30" s="2" t="n"/>
      <c r="I30" s="8" t="n"/>
      <c r="J30" s="9">
        <f>IF(D30="","",IF(I30="",Assumptions!$B$12,I30))</f>
        <v/>
      </c>
      <c r="K30" s="10" t="n"/>
      <c r="L30" s="11">
        <f>IF(D30="","",IF(K30="",Assumptions!$B$13,K30))</f>
        <v/>
      </c>
      <c r="M30" s="11">
        <f>IF(OR(G30="",L30="",L30&lt;=0),"",IFERROR(G30/L30,""))</f>
        <v/>
      </c>
      <c r="N30" s="10" t="n"/>
      <c r="O30" s="11">
        <f>IF(M30="","",IF(N30="",M30,N30))</f>
        <v/>
      </c>
      <c r="P30" s="10" t="n"/>
      <c r="Q30" s="11">
        <f>IF(P30="","",IF(OR(Assumptions!$B$7="",Assumptions!$B$7&lt;=0),"",IFERROR(P30/Assumptions!$B$7,"")))</f>
        <v/>
      </c>
      <c r="R30" s="11">
        <f>IF(OR(O30="",Q30="",J30="",J30&lt;=0),"",IFERROR((O30+Q30)*J30,""))</f>
        <v/>
      </c>
      <c r="S30" s="28">
        <f>IF(OR(R30="",Assumptions!$B$4=""),"",IFERROR(R30*Assumptions!$B$4,""))</f>
        <v/>
      </c>
      <c r="T30" s="28">
        <f>IF(OR(O30="",Assumptions!$B$5=""),"",IFERROR(O30*Assumptions!$B$5,""))</f>
        <v/>
      </c>
      <c r="U30" s="28">
        <f>IF(OR(P30="",Assumptions!$B$6=""),"",IFERROR(P30*Assumptions!$B$6,""))</f>
        <v/>
      </c>
      <c r="V30" s="28">
        <f>IF(OR(S30="",T30="",U30="",Assumptions!$B$8=""),"",IFERROR((S30+T30+U30)*(1+Assumptions!$B$8),""))</f>
        <v/>
      </c>
      <c r="W30" s="28">
        <f>IF(OR(V30="",H30="",Assumptions!$B$9="",Assumptions!$B$9&gt;=1),"",IFERROR(IF(VLOOKUP(H30,Assumptions!$A$17:$C$20,3,FALSE)&lt;=0,"",V30/(1-Assumptions!$B$9)*VLOOKUP(H30,Assumptions!$A$17:$C$20,3,FALSE)),""))</f>
        <v/>
      </c>
      <c r="X30" s="29">
        <f>IF(OR(W30="",Assumptions!$B$10=""),"",ROUND(MAX(W30,Assumptions!$B$10),0))</f>
        <v/>
      </c>
      <c r="Y30" s="11">
        <f>IF(H30="","",IFERROR(IF(VLOOKUP(H30,Assumptions!$A$17:$C$20,2,FALSE)&lt;=0,"",VLOOKUP(H30,Assumptions!$A$17:$C$20,2,FALSE)),""))</f>
        <v/>
      </c>
      <c r="Z30" s="28">
        <f>IF(OR(X30="",Y30=""),"",X30*Y30)</f>
        <v/>
      </c>
      <c r="AA30" s="14">
        <f>IF(COUNTA(A30:E30,H30:I30,K30,N30,P30,AB30)=0,"",IF(OR(D30="",H30="",P30=""),"Missing inputs",IF(W30="","Check assumptions or inputs",IF(W30&lt;Assumptions!$B$10,"Minimum price applied","Calculated price"))))</f>
        <v/>
      </c>
      <c r="AB30" s="2" t="n"/>
    </row>
    <row r="31" ht="23" customHeight="1">
      <c r="A31" s="2" t="n"/>
      <c r="B31" s="26" t="n"/>
      <c r="C31" s="2" t="n"/>
      <c r="D31" s="4" t="n"/>
      <c r="E31" s="5" t="n"/>
      <c r="F31" s="6">
        <f>IF(D31="","",IF(E31="",Assumptions!$B$11,E31))</f>
        <v/>
      </c>
      <c r="G31" s="27">
        <f>IF(OR(D31="",F31=""),"",IFERROR(D31*F31/43560,""))</f>
        <v/>
      </c>
      <c r="H31" s="2" t="n"/>
      <c r="I31" s="8" t="n"/>
      <c r="J31" s="9">
        <f>IF(D31="","",IF(I31="",Assumptions!$B$12,I31))</f>
        <v/>
      </c>
      <c r="K31" s="10" t="n"/>
      <c r="L31" s="11">
        <f>IF(D31="","",IF(K31="",Assumptions!$B$13,K31))</f>
        <v/>
      </c>
      <c r="M31" s="11">
        <f>IF(OR(G31="",L31="",L31&lt;=0),"",IFERROR(G31/L31,""))</f>
        <v/>
      </c>
      <c r="N31" s="10" t="n"/>
      <c r="O31" s="11">
        <f>IF(M31="","",IF(N31="",M31,N31))</f>
        <v/>
      </c>
      <c r="P31" s="10" t="n"/>
      <c r="Q31" s="11">
        <f>IF(P31="","",IF(OR(Assumptions!$B$7="",Assumptions!$B$7&lt;=0),"",IFERROR(P31/Assumptions!$B$7,"")))</f>
        <v/>
      </c>
      <c r="R31" s="11">
        <f>IF(OR(O31="",Q31="",J31="",J31&lt;=0),"",IFERROR((O31+Q31)*J31,""))</f>
        <v/>
      </c>
      <c r="S31" s="28">
        <f>IF(OR(R31="",Assumptions!$B$4=""),"",IFERROR(R31*Assumptions!$B$4,""))</f>
        <v/>
      </c>
      <c r="T31" s="28">
        <f>IF(OR(O31="",Assumptions!$B$5=""),"",IFERROR(O31*Assumptions!$B$5,""))</f>
        <v/>
      </c>
      <c r="U31" s="28">
        <f>IF(OR(P31="",Assumptions!$B$6=""),"",IFERROR(P31*Assumptions!$B$6,""))</f>
        <v/>
      </c>
      <c r="V31" s="28">
        <f>IF(OR(S31="",T31="",U31="",Assumptions!$B$8=""),"",IFERROR((S31+T31+U31)*(1+Assumptions!$B$8),""))</f>
        <v/>
      </c>
      <c r="W31" s="28">
        <f>IF(OR(V31="",H31="",Assumptions!$B$9="",Assumptions!$B$9&gt;=1),"",IFERROR(IF(VLOOKUP(H31,Assumptions!$A$17:$C$20,3,FALSE)&lt;=0,"",V31/(1-Assumptions!$B$9)*VLOOKUP(H31,Assumptions!$A$17:$C$20,3,FALSE)),""))</f>
        <v/>
      </c>
      <c r="X31" s="29">
        <f>IF(OR(W31="",Assumptions!$B$10=""),"",ROUND(MAX(W31,Assumptions!$B$10),0))</f>
        <v/>
      </c>
      <c r="Y31" s="11">
        <f>IF(H31="","",IFERROR(IF(VLOOKUP(H31,Assumptions!$A$17:$C$20,2,FALSE)&lt;=0,"",VLOOKUP(H31,Assumptions!$A$17:$C$20,2,FALSE)),""))</f>
        <v/>
      </c>
      <c r="Z31" s="28">
        <f>IF(OR(X31="",Y31=""),"",X31*Y31)</f>
        <v/>
      </c>
      <c r="AA31" s="14">
        <f>IF(COUNTA(A31:E31,H31:I31,K31,N31,P31,AB31)=0,"",IF(OR(D31="",H31="",P31=""),"Missing inputs",IF(W31="","Check assumptions or inputs",IF(W31&lt;Assumptions!$B$10,"Minimum price applied","Calculated price"))))</f>
        <v/>
      </c>
      <c r="AB31" s="2" t="n"/>
    </row>
    <row r="32" ht="23" customHeight="1">
      <c r="A32" s="2" t="n"/>
      <c r="B32" s="26" t="n"/>
      <c r="C32" s="2" t="n"/>
      <c r="D32" s="4" t="n"/>
      <c r="E32" s="5" t="n"/>
      <c r="F32" s="6">
        <f>IF(D32="","",IF(E32="",Assumptions!$B$11,E32))</f>
        <v/>
      </c>
      <c r="G32" s="27">
        <f>IF(OR(D32="",F32=""),"",IFERROR(D32*F32/43560,""))</f>
        <v/>
      </c>
      <c r="H32" s="2" t="n"/>
      <c r="I32" s="8" t="n"/>
      <c r="J32" s="9">
        <f>IF(D32="","",IF(I32="",Assumptions!$B$12,I32))</f>
        <v/>
      </c>
      <c r="K32" s="10" t="n"/>
      <c r="L32" s="11">
        <f>IF(D32="","",IF(K32="",Assumptions!$B$13,K32))</f>
        <v/>
      </c>
      <c r="M32" s="11">
        <f>IF(OR(G32="",L32="",L32&lt;=0),"",IFERROR(G32/L32,""))</f>
        <v/>
      </c>
      <c r="N32" s="10" t="n"/>
      <c r="O32" s="11">
        <f>IF(M32="","",IF(N32="",M32,N32))</f>
        <v/>
      </c>
      <c r="P32" s="10" t="n"/>
      <c r="Q32" s="11">
        <f>IF(P32="","",IF(OR(Assumptions!$B$7="",Assumptions!$B$7&lt;=0),"",IFERROR(P32/Assumptions!$B$7,"")))</f>
        <v/>
      </c>
      <c r="R32" s="11">
        <f>IF(OR(O32="",Q32="",J32="",J32&lt;=0),"",IFERROR((O32+Q32)*J32,""))</f>
        <v/>
      </c>
      <c r="S32" s="28">
        <f>IF(OR(R32="",Assumptions!$B$4=""),"",IFERROR(R32*Assumptions!$B$4,""))</f>
        <v/>
      </c>
      <c r="T32" s="28">
        <f>IF(OR(O32="",Assumptions!$B$5=""),"",IFERROR(O32*Assumptions!$B$5,""))</f>
        <v/>
      </c>
      <c r="U32" s="28">
        <f>IF(OR(P32="",Assumptions!$B$6=""),"",IFERROR(P32*Assumptions!$B$6,""))</f>
        <v/>
      </c>
      <c r="V32" s="28">
        <f>IF(OR(S32="",T32="",U32="",Assumptions!$B$8=""),"",IFERROR((S32+T32+U32)*(1+Assumptions!$B$8),""))</f>
        <v/>
      </c>
      <c r="W32" s="28">
        <f>IF(OR(V32="",H32="",Assumptions!$B$9="",Assumptions!$B$9&gt;=1),"",IFERROR(IF(VLOOKUP(H32,Assumptions!$A$17:$C$20,3,FALSE)&lt;=0,"",V32/(1-Assumptions!$B$9)*VLOOKUP(H32,Assumptions!$A$17:$C$20,3,FALSE)),""))</f>
        <v/>
      </c>
      <c r="X32" s="29">
        <f>IF(OR(W32="",Assumptions!$B$10=""),"",ROUND(MAX(W32,Assumptions!$B$10),0))</f>
        <v/>
      </c>
      <c r="Y32" s="11">
        <f>IF(H32="","",IFERROR(IF(VLOOKUP(H32,Assumptions!$A$17:$C$20,2,FALSE)&lt;=0,"",VLOOKUP(H32,Assumptions!$A$17:$C$20,2,FALSE)),""))</f>
        <v/>
      </c>
      <c r="Z32" s="28">
        <f>IF(OR(X32="",Y32=""),"",X32*Y32)</f>
        <v/>
      </c>
      <c r="AA32" s="14">
        <f>IF(COUNTA(A32:E32,H32:I32,K32,N32,P32,AB32)=0,"",IF(OR(D32="",H32="",P32=""),"Missing inputs",IF(W32="","Check assumptions or inputs",IF(W32&lt;Assumptions!$B$10,"Minimum price applied","Calculated price"))))</f>
        <v/>
      </c>
      <c r="AB32" s="2" t="n"/>
    </row>
    <row r="33" ht="23" customHeight="1">
      <c r="A33" s="2" t="n"/>
      <c r="B33" s="26" t="n"/>
      <c r="C33" s="2" t="n"/>
      <c r="D33" s="4" t="n"/>
      <c r="E33" s="5" t="n"/>
      <c r="F33" s="6">
        <f>IF(D33="","",IF(E33="",Assumptions!$B$11,E33))</f>
        <v/>
      </c>
      <c r="G33" s="27">
        <f>IF(OR(D33="",F33=""),"",IFERROR(D33*F33/43560,""))</f>
        <v/>
      </c>
      <c r="H33" s="2" t="n"/>
      <c r="I33" s="8" t="n"/>
      <c r="J33" s="9">
        <f>IF(D33="","",IF(I33="",Assumptions!$B$12,I33))</f>
        <v/>
      </c>
      <c r="K33" s="10" t="n"/>
      <c r="L33" s="11">
        <f>IF(D33="","",IF(K33="",Assumptions!$B$13,K33))</f>
        <v/>
      </c>
      <c r="M33" s="11">
        <f>IF(OR(G33="",L33="",L33&lt;=0),"",IFERROR(G33/L33,""))</f>
        <v/>
      </c>
      <c r="N33" s="10" t="n"/>
      <c r="O33" s="11">
        <f>IF(M33="","",IF(N33="",M33,N33))</f>
        <v/>
      </c>
      <c r="P33" s="10" t="n"/>
      <c r="Q33" s="11">
        <f>IF(P33="","",IF(OR(Assumptions!$B$7="",Assumptions!$B$7&lt;=0),"",IFERROR(P33/Assumptions!$B$7,"")))</f>
        <v/>
      </c>
      <c r="R33" s="11">
        <f>IF(OR(O33="",Q33="",J33="",J33&lt;=0),"",IFERROR((O33+Q33)*J33,""))</f>
        <v/>
      </c>
      <c r="S33" s="28">
        <f>IF(OR(R33="",Assumptions!$B$4=""),"",IFERROR(R33*Assumptions!$B$4,""))</f>
        <v/>
      </c>
      <c r="T33" s="28">
        <f>IF(OR(O33="",Assumptions!$B$5=""),"",IFERROR(O33*Assumptions!$B$5,""))</f>
        <v/>
      </c>
      <c r="U33" s="28">
        <f>IF(OR(P33="",Assumptions!$B$6=""),"",IFERROR(P33*Assumptions!$B$6,""))</f>
        <v/>
      </c>
      <c r="V33" s="28">
        <f>IF(OR(S33="",T33="",U33="",Assumptions!$B$8=""),"",IFERROR((S33+T33+U33)*(1+Assumptions!$B$8),""))</f>
        <v/>
      </c>
      <c r="W33" s="28">
        <f>IF(OR(V33="",H33="",Assumptions!$B$9="",Assumptions!$B$9&gt;=1),"",IFERROR(IF(VLOOKUP(H33,Assumptions!$A$17:$C$20,3,FALSE)&lt;=0,"",V33/(1-Assumptions!$B$9)*VLOOKUP(H33,Assumptions!$A$17:$C$20,3,FALSE)),""))</f>
        <v/>
      </c>
      <c r="X33" s="29">
        <f>IF(OR(W33="",Assumptions!$B$10=""),"",ROUND(MAX(W33,Assumptions!$B$10),0))</f>
        <v/>
      </c>
      <c r="Y33" s="11">
        <f>IF(H33="","",IFERROR(IF(VLOOKUP(H33,Assumptions!$A$17:$C$20,2,FALSE)&lt;=0,"",VLOOKUP(H33,Assumptions!$A$17:$C$20,2,FALSE)),""))</f>
        <v/>
      </c>
      <c r="Z33" s="28">
        <f>IF(OR(X33="",Y33=""),"",X33*Y33)</f>
        <v/>
      </c>
      <c r="AA33" s="14">
        <f>IF(COUNTA(A33:E33,H33:I33,K33,N33,P33,AB33)=0,"",IF(OR(D33="",H33="",P33=""),"Missing inputs",IF(W33="","Check assumptions or inputs",IF(W33&lt;Assumptions!$B$10,"Minimum price applied","Calculated price"))))</f>
        <v/>
      </c>
      <c r="AB33" s="2" t="n"/>
    </row>
    <row r="34" ht="23" customHeight="1">
      <c r="A34" s="2" t="n"/>
      <c r="B34" s="26" t="n"/>
      <c r="C34" s="2" t="n"/>
      <c r="D34" s="4" t="n"/>
      <c r="E34" s="5" t="n"/>
      <c r="F34" s="6">
        <f>IF(D34="","",IF(E34="",Assumptions!$B$11,E34))</f>
        <v/>
      </c>
      <c r="G34" s="27">
        <f>IF(OR(D34="",F34=""),"",IFERROR(D34*F34/43560,""))</f>
        <v/>
      </c>
      <c r="H34" s="2" t="n"/>
      <c r="I34" s="8" t="n"/>
      <c r="J34" s="9">
        <f>IF(D34="","",IF(I34="",Assumptions!$B$12,I34))</f>
        <v/>
      </c>
      <c r="K34" s="10" t="n"/>
      <c r="L34" s="11">
        <f>IF(D34="","",IF(K34="",Assumptions!$B$13,K34))</f>
        <v/>
      </c>
      <c r="M34" s="11">
        <f>IF(OR(G34="",L34="",L34&lt;=0),"",IFERROR(G34/L34,""))</f>
        <v/>
      </c>
      <c r="N34" s="10" t="n"/>
      <c r="O34" s="11">
        <f>IF(M34="","",IF(N34="",M34,N34))</f>
        <v/>
      </c>
      <c r="P34" s="10" t="n"/>
      <c r="Q34" s="11">
        <f>IF(P34="","",IF(OR(Assumptions!$B$7="",Assumptions!$B$7&lt;=0),"",IFERROR(P34/Assumptions!$B$7,"")))</f>
        <v/>
      </c>
      <c r="R34" s="11">
        <f>IF(OR(O34="",Q34="",J34="",J34&lt;=0),"",IFERROR((O34+Q34)*J34,""))</f>
        <v/>
      </c>
      <c r="S34" s="28">
        <f>IF(OR(R34="",Assumptions!$B$4=""),"",IFERROR(R34*Assumptions!$B$4,""))</f>
        <v/>
      </c>
      <c r="T34" s="28">
        <f>IF(OR(O34="",Assumptions!$B$5=""),"",IFERROR(O34*Assumptions!$B$5,""))</f>
        <v/>
      </c>
      <c r="U34" s="28">
        <f>IF(OR(P34="",Assumptions!$B$6=""),"",IFERROR(P34*Assumptions!$B$6,""))</f>
        <v/>
      </c>
      <c r="V34" s="28">
        <f>IF(OR(S34="",T34="",U34="",Assumptions!$B$8=""),"",IFERROR((S34+T34+U34)*(1+Assumptions!$B$8),""))</f>
        <v/>
      </c>
      <c r="W34" s="28">
        <f>IF(OR(V34="",H34="",Assumptions!$B$9="",Assumptions!$B$9&gt;=1),"",IFERROR(IF(VLOOKUP(H34,Assumptions!$A$17:$C$20,3,FALSE)&lt;=0,"",V34/(1-Assumptions!$B$9)*VLOOKUP(H34,Assumptions!$A$17:$C$20,3,FALSE)),""))</f>
        <v/>
      </c>
      <c r="X34" s="29">
        <f>IF(OR(W34="",Assumptions!$B$10=""),"",ROUND(MAX(W34,Assumptions!$B$10),0))</f>
        <v/>
      </c>
      <c r="Y34" s="11">
        <f>IF(H34="","",IFERROR(IF(VLOOKUP(H34,Assumptions!$A$17:$C$20,2,FALSE)&lt;=0,"",VLOOKUP(H34,Assumptions!$A$17:$C$20,2,FALSE)),""))</f>
        <v/>
      </c>
      <c r="Z34" s="28">
        <f>IF(OR(X34="",Y34=""),"",X34*Y34)</f>
        <v/>
      </c>
      <c r="AA34" s="14">
        <f>IF(COUNTA(A34:E34,H34:I34,K34,N34,P34,AB34)=0,"",IF(OR(D34="",H34="",P34=""),"Missing inputs",IF(W34="","Check assumptions or inputs",IF(W34&lt;Assumptions!$B$10,"Minimum price applied","Calculated price"))))</f>
        <v/>
      </c>
      <c r="AB34" s="2" t="n"/>
    </row>
    <row r="35" ht="23" customHeight="1">
      <c r="A35" s="2" t="n"/>
      <c r="B35" s="26" t="n"/>
      <c r="C35" s="2" t="n"/>
      <c r="D35" s="4" t="n"/>
      <c r="E35" s="5" t="n"/>
      <c r="F35" s="6">
        <f>IF(D35="","",IF(E35="",Assumptions!$B$11,E35))</f>
        <v/>
      </c>
      <c r="G35" s="27">
        <f>IF(OR(D35="",F35=""),"",IFERROR(D35*F35/43560,""))</f>
        <v/>
      </c>
      <c r="H35" s="2" t="n"/>
      <c r="I35" s="8" t="n"/>
      <c r="J35" s="9">
        <f>IF(D35="","",IF(I35="",Assumptions!$B$12,I35))</f>
        <v/>
      </c>
      <c r="K35" s="10" t="n"/>
      <c r="L35" s="11">
        <f>IF(D35="","",IF(K35="",Assumptions!$B$13,K35))</f>
        <v/>
      </c>
      <c r="M35" s="11">
        <f>IF(OR(G35="",L35="",L35&lt;=0),"",IFERROR(G35/L35,""))</f>
        <v/>
      </c>
      <c r="N35" s="10" t="n"/>
      <c r="O35" s="11">
        <f>IF(M35="","",IF(N35="",M35,N35))</f>
        <v/>
      </c>
      <c r="P35" s="10" t="n"/>
      <c r="Q35" s="11">
        <f>IF(P35="","",IF(OR(Assumptions!$B$7="",Assumptions!$B$7&lt;=0),"",IFERROR(P35/Assumptions!$B$7,"")))</f>
        <v/>
      </c>
      <c r="R35" s="11">
        <f>IF(OR(O35="",Q35="",J35="",J35&lt;=0),"",IFERROR((O35+Q35)*J35,""))</f>
        <v/>
      </c>
      <c r="S35" s="28">
        <f>IF(OR(R35="",Assumptions!$B$4=""),"",IFERROR(R35*Assumptions!$B$4,""))</f>
        <v/>
      </c>
      <c r="T35" s="28">
        <f>IF(OR(O35="",Assumptions!$B$5=""),"",IFERROR(O35*Assumptions!$B$5,""))</f>
        <v/>
      </c>
      <c r="U35" s="28">
        <f>IF(OR(P35="",Assumptions!$B$6=""),"",IFERROR(P35*Assumptions!$B$6,""))</f>
        <v/>
      </c>
      <c r="V35" s="28">
        <f>IF(OR(S35="",T35="",U35="",Assumptions!$B$8=""),"",IFERROR((S35+T35+U35)*(1+Assumptions!$B$8),""))</f>
        <v/>
      </c>
      <c r="W35" s="28">
        <f>IF(OR(V35="",H35="",Assumptions!$B$9="",Assumptions!$B$9&gt;=1),"",IFERROR(IF(VLOOKUP(H35,Assumptions!$A$17:$C$20,3,FALSE)&lt;=0,"",V35/(1-Assumptions!$B$9)*VLOOKUP(H35,Assumptions!$A$17:$C$20,3,FALSE)),""))</f>
        <v/>
      </c>
      <c r="X35" s="29">
        <f>IF(OR(W35="",Assumptions!$B$10=""),"",ROUND(MAX(W35,Assumptions!$B$10),0))</f>
        <v/>
      </c>
      <c r="Y35" s="11">
        <f>IF(H35="","",IFERROR(IF(VLOOKUP(H35,Assumptions!$A$17:$C$20,2,FALSE)&lt;=0,"",VLOOKUP(H35,Assumptions!$A$17:$C$20,2,FALSE)),""))</f>
        <v/>
      </c>
      <c r="Z35" s="28">
        <f>IF(OR(X35="",Y35=""),"",X35*Y35)</f>
        <v/>
      </c>
      <c r="AA35" s="14">
        <f>IF(COUNTA(A35:E35,H35:I35,K35,N35,P35,AB35)=0,"",IF(OR(D35="",H35="",P35=""),"Missing inputs",IF(W35="","Check assumptions or inputs",IF(W35&lt;Assumptions!$B$10,"Minimum price applied","Calculated price"))))</f>
        <v/>
      </c>
      <c r="AB35" s="2" t="n"/>
    </row>
    <row r="36" ht="23" customHeight="1">
      <c r="A36" s="2" t="n"/>
      <c r="B36" s="26" t="n"/>
      <c r="C36" s="2" t="n"/>
      <c r="D36" s="4" t="n"/>
      <c r="E36" s="5" t="n"/>
      <c r="F36" s="6">
        <f>IF(D36="","",IF(E36="",Assumptions!$B$11,E36))</f>
        <v/>
      </c>
      <c r="G36" s="27">
        <f>IF(OR(D36="",F36=""),"",IFERROR(D36*F36/43560,""))</f>
        <v/>
      </c>
      <c r="H36" s="2" t="n"/>
      <c r="I36" s="8" t="n"/>
      <c r="J36" s="9">
        <f>IF(D36="","",IF(I36="",Assumptions!$B$12,I36))</f>
        <v/>
      </c>
      <c r="K36" s="10" t="n"/>
      <c r="L36" s="11">
        <f>IF(D36="","",IF(K36="",Assumptions!$B$13,K36))</f>
        <v/>
      </c>
      <c r="M36" s="11">
        <f>IF(OR(G36="",L36="",L36&lt;=0),"",IFERROR(G36/L36,""))</f>
        <v/>
      </c>
      <c r="N36" s="10" t="n"/>
      <c r="O36" s="11">
        <f>IF(M36="","",IF(N36="",M36,N36))</f>
        <v/>
      </c>
      <c r="P36" s="10" t="n"/>
      <c r="Q36" s="11">
        <f>IF(P36="","",IF(OR(Assumptions!$B$7="",Assumptions!$B$7&lt;=0),"",IFERROR(P36/Assumptions!$B$7,"")))</f>
        <v/>
      </c>
      <c r="R36" s="11">
        <f>IF(OR(O36="",Q36="",J36="",J36&lt;=0),"",IFERROR((O36+Q36)*J36,""))</f>
        <v/>
      </c>
      <c r="S36" s="28">
        <f>IF(OR(R36="",Assumptions!$B$4=""),"",IFERROR(R36*Assumptions!$B$4,""))</f>
        <v/>
      </c>
      <c r="T36" s="28">
        <f>IF(OR(O36="",Assumptions!$B$5=""),"",IFERROR(O36*Assumptions!$B$5,""))</f>
        <v/>
      </c>
      <c r="U36" s="28">
        <f>IF(OR(P36="",Assumptions!$B$6=""),"",IFERROR(P36*Assumptions!$B$6,""))</f>
        <v/>
      </c>
      <c r="V36" s="28">
        <f>IF(OR(S36="",T36="",U36="",Assumptions!$B$8=""),"",IFERROR((S36+T36+U36)*(1+Assumptions!$B$8),""))</f>
        <v/>
      </c>
      <c r="W36" s="28">
        <f>IF(OR(V36="",H36="",Assumptions!$B$9="",Assumptions!$B$9&gt;=1),"",IFERROR(IF(VLOOKUP(H36,Assumptions!$A$17:$C$20,3,FALSE)&lt;=0,"",V36/(1-Assumptions!$B$9)*VLOOKUP(H36,Assumptions!$A$17:$C$20,3,FALSE)),""))</f>
        <v/>
      </c>
      <c r="X36" s="29">
        <f>IF(OR(W36="",Assumptions!$B$10=""),"",ROUND(MAX(W36,Assumptions!$B$10),0))</f>
        <v/>
      </c>
      <c r="Y36" s="11">
        <f>IF(H36="","",IFERROR(IF(VLOOKUP(H36,Assumptions!$A$17:$C$20,2,FALSE)&lt;=0,"",VLOOKUP(H36,Assumptions!$A$17:$C$20,2,FALSE)),""))</f>
        <v/>
      </c>
      <c r="Z36" s="28">
        <f>IF(OR(X36="",Y36=""),"",X36*Y36)</f>
        <v/>
      </c>
      <c r="AA36" s="14">
        <f>IF(COUNTA(A36:E36,H36:I36,K36,N36,P36,AB36)=0,"",IF(OR(D36="",H36="",P36=""),"Missing inputs",IF(W36="","Check assumptions or inputs",IF(W36&lt;Assumptions!$B$10,"Minimum price applied","Calculated price"))))</f>
        <v/>
      </c>
      <c r="AB36" s="2" t="n"/>
    </row>
    <row r="37" ht="23" customHeight="1">
      <c r="A37" s="2" t="n"/>
      <c r="B37" s="26" t="n"/>
      <c r="C37" s="2" t="n"/>
      <c r="D37" s="4" t="n"/>
      <c r="E37" s="5" t="n"/>
      <c r="F37" s="6">
        <f>IF(D37="","",IF(E37="",Assumptions!$B$11,E37))</f>
        <v/>
      </c>
      <c r="G37" s="27">
        <f>IF(OR(D37="",F37=""),"",IFERROR(D37*F37/43560,""))</f>
        <v/>
      </c>
      <c r="H37" s="2" t="n"/>
      <c r="I37" s="8" t="n"/>
      <c r="J37" s="9">
        <f>IF(D37="","",IF(I37="",Assumptions!$B$12,I37))</f>
        <v/>
      </c>
      <c r="K37" s="10" t="n"/>
      <c r="L37" s="11">
        <f>IF(D37="","",IF(K37="",Assumptions!$B$13,K37))</f>
        <v/>
      </c>
      <c r="M37" s="11">
        <f>IF(OR(G37="",L37="",L37&lt;=0),"",IFERROR(G37/L37,""))</f>
        <v/>
      </c>
      <c r="N37" s="10" t="n"/>
      <c r="O37" s="11">
        <f>IF(M37="","",IF(N37="",M37,N37))</f>
        <v/>
      </c>
      <c r="P37" s="10" t="n"/>
      <c r="Q37" s="11">
        <f>IF(P37="","",IF(OR(Assumptions!$B$7="",Assumptions!$B$7&lt;=0),"",IFERROR(P37/Assumptions!$B$7,"")))</f>
        <v/>
      </c>
      <c r="R37" s="11">
        <f>IF(OR(O37="",Q37="",J37="",J37&lt;=0),"",IFERROR((O37+Q37)*J37,""))</f>
        <v/>
      </c>
      <c r="S37" s="28">
        <f>IF(OR(R37="",Assumptions!$B$4=""),"",IFERROR(R37*Assumptions!$B$4,""))</f>
        <v/>
      </c>
      <c r="T37" s="28">
        <f>IF(OR(O37="",Assumptions!$B$5=""),"",IFERROR(O37*Assumptions!$B$5,""))</f>
        <v/>
      </c>
      <c r="U37" s="28">
        <f>IF(OR(P37="",Assumptions!$B$6=""),"",IFERROR(P37*Assumptions!$B$6,""))</f>
        <v/>
      </c>
      <c r="V37" s="28">
        <f>IF(OR(S37="",T37="",U37="",Assumptions!$B$8=""),"",IFERROR((S37+T37+U37)*(1+Assumptions!$B$8),""))</f>
        <v/>
      </c>
      <c r="W37" s="28">
        <f>IF(OR(V37="",H37="",Assumptions!$B$9="",Assumptions!$B$9&gt;=1),"",IFERROR(IF(VLOOKUP(H37,Assumptions!$A$17:$C$20,3,FALSE)&lt;=0,"",V37/(1-Assumptions!$B$9)*VLOOKUP(H37,Assumptions!$A$17:$C$20,3,FALSE)),""))</f>
        <v/>
      </c>
      <c r="X37" s="29">
        <f>IF(OR(W37="",Assumptions!$B$10=""),"",ROUND(MAX(W37,Assumptions!$B$10),0))</f>
        <v/>
      </c>
      <c r="Y37" s="11">
        <f>IF(H37="","",IFERROR(IF(VLOOKUP(H37,Assumptions!$A$17:$C$20,2,FALSE)&lt;=0,"",VLOOKUP(H37,Assumptions!$A$17:$C$20,2,FALSE)),""))</f>
        <v/>
      </c>
      <c r="Z37" s="28">
        <f>IF(OR(X37="",Y37=""),"",X37*Y37)</f>
        <v/>
      </c>
      <c r="AA37" s="14">
        <f>IF(COUNTA(A37:E37,H37:I37,K37,N37,P37,AB37)=0,"",IF(OR(D37="",H37="",P37=""),"Missing inputs",IF(W37="","Check assumptions or inputs",IF(W37&lt;Assumptions!$B$10,"Minimum price applied","Calculated price"))))</f>
        <v/>
      </c>
      <c r="AB37" s="2" t="n"/>
    </row>
    <row r="38" ht="23" customHeight="1">
      <c r="A38" s="2" t="n"/>
      <c r="B38" s="26" t="n"/>
      <c r="C38" s="2" t="n"/>
      <c r="D38" s="4" t="n"/>
      <c r="E38" s="5" t="n"/>
      <c r="F38" s="6">
        <f>IF(D38="","",IF(E38="",Assumptions!$B$11,E38))</f>
        <v/>
      </c>
      <c r="G38" s="27">
        <f>IF(OR(D38="",F38=""),"",IFERROR(D38*F38/43560,""))</f>
        <v/>
      </c>
      <c r="H38" s="2" t="n"/>
      <c r="I38" s="8" t="n"/>
      <c r="J38" s="9">
        <f>IF(D38="","",IF(I38="",Assumptions!$B$12,I38))</f>
        <v/>
      </c>
      <c r="K38" s="10" t="n"/>
      <c r="L38" s="11">
        <f>IF(D38="","",IF(K38="",Assumptions!$B$13,K38))</f>
        <v/>
      </c>
      <c r="M38" s="11">
        <f>IF(OR(G38="",L38="",L38&lt;=0),"",IFERROR(G38/L38,""))</f>
        <v/>
      </c>
      <c r="N38" s="10" t="n"/>
      <c r="O38" s="11">
        <f>IF(M38="","",IF(N38="",M38,N38))</f>
        <v/>
      </c>
      <c r="P38" s="10" t="n"/>
      <c r="Q38" s="11">
        <f>IF(P38="","",IF(OR(Assumptions!$B$7="",Assumptions!$B$7&lt;=0),"",IFERROR(P38/Assumptions!$B$7,"")))</f>
        <v/>
      </c>
      <c r="R38" s="11">
        <f>IF(OR(O38="",Q38="",J38="",J38&lt;=0),"",IFERROR((O38+Q38)*J38,""))</f>
        <v/>
      </c>
      <c r="S38" s="28">
        <f>IF(OR(R38="",Assumptions!$B$4=""),"",IFERROR(R38*Assumptions!$B$4,""))</f>
        <v/>
      </c>
      <c r="T38" s="28">
        <f>IF(OR(O38="",Assumptions!$B$5=""),"",IFERROR(O38*Assumptions!$B$5,""))</f>
        <v/>
      </c>
      <c r="U38" s="28">
        <f>IF(OR(P38="",Assumptions!$B$6=""),"",IFERROR(P38*Assumptions!$B$6,""))</f>
        <v/>
      </c>
      <c r="V38" s="28">
        <f>IF(OR(S38="",T38="",U38="",Assumptions!$B$8=""),"",IFERROR((S38+T38+U38)*(1+Assumptions!$B$8),""))</f>
        <v/>
      </c>
      <c r="W38" s="28">
        <f>IF(OR(V38="",H38="",Assumptions!$B$9="",Assumptions!$B$9&gt;=1),"",IFERROR(IF(VLOOKUP(H38,Assumptions!$A$17:$C$20,3,FALSE)&lt;=0,"",V38/(1-Assumptions!$B$9)*VLOOKUP(H38,Assumptions!$A$17:$C$20,3,FALSE)),""))</f>
        <v/>
      </c>
      <c r="X38" s="29">
        <f>IF(OR(W38="",Assumptions!$B$10=""),"",ROUND(MAX(W38,Assumptions!$B$10),0))</f>
        <v/>
      </c>
      <c r="Y38" s="11">
        <f>IF(H38="","",IFERROR(IF(VLOOKUP(H38,Assumptions!$A$17:$C$20,2,FALSE)&lt;=0,"",VLOOKUP(H38,Assumptions!$A$17:$C$20,2,FALSE)),""))</f>
        <v/>
      </c>
      <c r="Z38" s="28">
        <f>IF(OR(X38="",Y38=""),"",X38*Y38)</f>
        <v/>
      </c>
      <c r="AA38" s="14">
        <f>IF(COUNTA(A38:E38,H38:I38,K38,N38,P38,AB38)=0,"",IF(OR(D38="",H38="",P38=""),"Missing inputs",IF(W38="","Check assumptions or inputs",IF(W38&lt;Assumptions!$B$10,"Minimum price applied","Calculated price"))))</f>
        <v/>
      </c>
      <c r="AB38" s="2" t="n"/>
    </row>
    <row r="39" ht="23" customHeight="1">
      <c r="A39" s="2" t="n"/>
      <c r="B39" s="26" t="n"/>
      <c r="C39" s="2" t="n"/>
      <c r="D39" s="4" t="n"/>
      <c r="E39" s="5" t="n"/>
      <c r="F39" s="6">
        <f>IF(D39="","",IF(E39="",Assumptions!$B$11,E39))</f>
        <v/>
      </c>
      <c r="G39" s="27">
        <f>IF(OR(D39="",F39=""),"",IFERROR(D39*F39/43560,""))</f>
        <v/>
      </c>
      <c r="H39" s="2" t="n"/>
      <c r="I39" s="8" t="n"/>
      <c r="J39" s="9">
        <f>IF(D39="","",IF(I39="",Assumptions!$B$12,I39))</f>
        <v/>
      </c>
      <c r="K39" s="10" t="n"/>
      <c r="L39" s="11">
        <f>IF(D39="","",IF(K39="",Assumptions!$B$13,K39))</f>
        <v/>
      </c>
      <c r="M39" s="11">
        <f>IF(OR(G39="",L39="",L39&lt;=0),"",IFERROR(G39/L39,""))</f>
        <v/>
      </c>
      <c r="N39" s="10" t="n"/>
      <c r="O39" s="11">
        <f>IF(M39="","",IF(N39="",M39,N39))</f>
        <v/>
      </c>
      <c r="P39" s="10" t="n"/>
      <c r="Q39" s="11">
        <f>IF(P39="","",IF(OR(Assumptions!$B$7="",Assumptions!$B$7&lt;=0),"",IFERROR(P39/Assumptions!$B$7,"")))</f>
        <v/>
      </c>
      <c r="R39" s="11">
        <f>IF(OR(O39="",Q39="",J39="",J39&lt;=0),"",IFERROR((O39+Q39)*J39,""))</f>
        <v/>
      </c>
      <c r="S39" s="28">
        <f>IF(OR(R39="",Assumptions!$B$4=""),"",IFERROR(R39*Assumptions!$B$4,""))</f>
        <v/>
      </c>
      <c r="T39" s="28">
        <f>IF(OR(O39="",Assumptions!$B$5=""),"",IFERROR(O39*Assumptions!$B$5,""))</f>
        <v/>
      </c>
      <c r="U39" s="28">
        <f>IF(OR(P39="",Assumptions!$B$6=""),"",IFERROR(P39*Assumptions!$B$6,""))</f>
        <v/>
      </c>
      <c r="V39" s="28">
        <f>IF(OR(S39="",T39="",U39="",Assumptions!$B$8=""),"",IFERROR((S39+T39+U39)*(1+Assumptions!$B$8),""))</f>
        <v/>
      </c>
      <c r="W39" s="28">
        <f>IF(OR(V39="",H39="",Assumptions!$B$9="",Assumptions!$B$9&gt;=1),"",IFERROR(IF(VLOOKUP(H39,Assumptions!$A$17:$C$20,3,FALSE)&lt;=0,"",V39/(1-Assumptions!$B$9)*VLOOKUP(H39,Assumptions!$A$17:$C$20,3,FALSE)),""))</f>
        <v/>
      </c>
      <c r="X39" s="29">
        <f>IF(OR(W39="",Assumptions!$B$10=""),"",ROUND(MAX(W39,Assumptions!$B$10),0))</f>
        <v/>
      </c>
      <c r="Y39" s="11">
        <f>IF(H39="","",IFERROR(IF(VLOOKUP(H39,Assumptions!$A$17:$C$20,2,FALSE)&lt;=0,"",VLOOKUP(H39,Assumptions!$A$17:$C$20,2,FALSE)),""))</f>
        <v/>
      </c>
      <c r="Z39" s="28">
        <f>IF(OR(X39="",Y39=""),"",X39*Y39)</f>
        <v/>
      </c>
      <c r="AA39" s="14">
        <f>IF(COUNTA(A39:E39,H39:I39,K39,N39,P39,AB39)=0,"",IF(OR(D39="",H39="",P39=""),"Missing inputs",IF(W39="","Check assumptions or inputs",IF(W39&lt;Assumptions!$B$10,"Minimum price applied","Calculated price"))))</f>
        <v/>
      </c>
      <c r="AB39" s="2" t="n"/>
    </row>
    <row r="40" ht="23" customHeight="1">
      <c r="A40" s="2" t="n"/>
      <c r="B40" s="26" t="n"/>
      <c r="C40" s="2" t="n"/>
      <c r="D40" s="4" t="n"/>
      <c r="E40" s="5" t="n"/>
      <c r="F40" s="6">
        <f>IF(D40="","",IF(E40="",Assumptions!$B$11,E40))</f>
        <v/>
      </c>
      <c r="G40" s="27">
        <f>IF(OR(D40="",F40=""),"",IFERROR(D40*F40/43560,""))</f>
        <v/>
      </c>
      <c r="H40" s="2" t="n"/>
      <c r="I40" s="8" t="n"/>
      <c r="J40" s="9">
        <f>IF(D40="","",IF(I40="",Assumptions!$B$12,I40))</f>
        <v/>
      </c>
      <c r="K40" s="10" t="n"/>
      <c r="L40" s="11">
        <f>IF(D40="","",IF(K40="",Assumptions!$B$13,K40))</f>
        <v/>
      </c>
      <c r="M40" s="11">
        <f>IF(OR(G40="",L40="",L40&lt;=0),"",IFERROR(G40/L40,""))</f>
        <v/>
      </c>
      <c r="N40" s="10" t="n"/>
      <c r="O40" s="11">
        <f>IF(M40="","",IF(N40="",M40,N40))</f>
        <v/>
      </c>
      <c r="P40" s="10" t="n"/>
      <c r="Q40" s="11">
        <f>IF(P40="","",IF(OR(Assumptions!$B$7="",Assumptions!$B$7&lt;=0),"",IFERROR(P40/Assumptions!$B$7,"")))</f>
        <v/>
      </c>
      <c r="R40" s="11">
        <f>IF(OR(O40="",Q40="",J40="",J40&lt;=0),"",IFERROR((O40+Q40)*J40,""))</f>
        <v/>
      </c>
      <c r="S40" s="28">
        <f>IF(OR(R40="",Assumptions!$B$4=""),"",IFERROR(R40*Assumptions!$B$4,""))</f>
        <v/>
      </c>
      <c r="T40" s="28">
        <f>IF(OR(O40="",Assumptions!$B$5=""),"",IFERROR(O40*Assumptions!$B$5,""))</f>
        <v/>
      </c>
      <c r="U40" s="28">
        <f>IF(OR(P40="",Assumptions!$B$6=""),"",IFERROR(P40*Assumptions!$B$6,""))</f>
        <v/>
      </c>
      <c r="V40" s="28">
        <f>IF(OR(S40="",T40="",U40="",Assumptions!$B$8=""),"",IFERROR((S40+T40+U40)*(1+Assumptions!$B$8),""))</f>
        <v/>
      </c>
      <c r="W40" s="28">
        <f>IF(OR(V40="",H40="",Assumptions!$B$9="",Assumptions!$B$9&gt;=1),"",IFERROR(IF(VLOOKUP(H40,Assumptions!$A$17:$C$20,3,FALSE)&lt;=0,"",V40/(1-Assumptions!$B$9)*VLOOKUP(H40,Assumptions!$A$17:$C$20,3,FALSE)),""))</f>
        <v/>
      </c>
      <c r="X40" s="29">
        <f>IF(OR(W40="",Assumptions!$B$10=""),"",ROUND(MAX(W40,Assumptions!$B$10),0))</f>
        <v/>
      </c>
      <c r="Y40" s="11">
        <f>IF(H40="","",IFERROR(IF(VLOOKUP(H40,Assumptions!$A$17:$C$20,2,FALSE)&lt;=0,"",VLOOKUP(H40,Assumptions!$A$17:$C$20,2,FALSE)),""))</f>
        <v/>
      </c>
      <c r="Z40" s="28">
        <f>IF(OR(X40="",Y40=""),"",X40*Y40)</f>
        <v/>
      </c>
      <c r="AA40" s="14">
        <f>IF(COUNTA(A40:E40,H40:I40,K40,N40,P40,AB40)=0,"",IF(OR(D40="",H40="",P40=""),"Missing inputs",IF(W40="","Check assumptions or inputs",IF(W40&lt;Assumptions!$B$10,"Minimum price applied","Calculated price"))))</f>
        <v/>
      </c>
      <c r="AB40" s="2" t="n"/>
    </row>
    <row r="41" ht="23" customHeight="1">
      <c r="A41" s="2" t="n"/>
      <c r="B41" s="26" t="n"/>
      <c r="C41" s="2" t="n"/>
      <c r="D41" s="4" t="n"/>
      <c r="E41" s="5" t="n"/>
      <c r="F41" s="6">
        <f>IF(D41="","",IF(E41="",Assumptions!$B$11,E41))</f>
        <v/>
      </c>
      <c r="G41" s="27">
        <f>IF(OR(D41="",F41=""),"",IFERROR(D41*F41/43560,""))</f>
        <v/>
      </c>
      <c r="H41" s="2" t="n"/>
      <c r="I41" s="8" t="n"/>
      <c r="J41" s="9">
        <f>IF(D41="","",IF(I41="",Assumptions!$B$12,I41))</f>
        <v/>
      </c>
      <c r="K41" s="10" t="n"/>
      <c r="L41" s="11">
        <f>IF(D41="","",IF(K41="",Assumptions!$B$13,K41))</f>
        <v/>
      </c>
      <c r="M41" s="11">
        <f>IF(OR(G41="",L41="",L41&lt;=0),"",IFERROR(G41/L41,""))</f>
        <v/>
      </c>
      <c r="N41" s="10" t="n"/>
      <c r="O41" s="11">
        <f>IF(M41="","",IF(N41="",M41,N41))</f>
        <v/>
      </c>
      <c r="P41" s="10" t="n"/>
      <c r="Q41" s="11">
        <f>IF(P41="","",IF(OR(Assumptions!$B$7="",Assumptions!$B$7&lt;=0),"",IFERROR(P41/Assumptions!$B$7,"")))</f>
        <v/>
      </c>
      <c r="R41" s="11">
        <f>IF(OR(O41="",Q41="",J41="",J41&lt;=0),"",IFERROR((O41+Q41)*J41,""))</f>
        <v/>
      </c>
      <c r="S41" s="28">
        <f>IF(OR(R41="",Assumptions!$B$4=""),"",IFERROR(R41*Assumptions!$B$4,""))</f>
        <v/>
      </c>
      <c r="T41" s="28">
        <f>IF(OR(O41="",Assumptions!$B$5=""),"",IFERROR(O41*Assumptions!$B$5,""))</f>
        <v/>
      </c>
      <c r="U41" s="28">
        <f>IF(OR(P41="",Assumptions!$B$6=""),"",IFERROR(P41*Assumptions!$B$6,""))</f>
        <v/>
      </c>
      <c r="V41" s="28">
        <f>IF(OR(S41="",T41="",U41="",Assumptions!$B$8=""),"",IFERROR((S41+T41+U41)*(1+Assumptions!$B$8),""))</f>
        <v/>
      </c>
      <c r="W41" s="28">
        <f>IF(OR(V41="",H41="",Assumptions!$B$9="",Assumptions!$B$9&gt;=1),"",IFERROR(IF(VLOOKUP(H41,Assumptions!$A$17:$C$20,3,FALSE)&lt;=0,"",V41/(1-Assumptions!$B$9)*VLOOKUP(H41,Assumptions!$A$17:$C$20,3,FALSE)),""))</f>
        <v/>
      </c>
      <c r="X41" s="29">
        <f>IF(OR(W41="",Assumptions!$B$10=""),"",ROUND(MAX(W41,Assumptions!$B$10),0))</f>
        <v/>
      </c>
      <c r="Y41" s="11">
        <f>IF(H41="","",IFERROR(IF(VLOOKUP(H41,Assumptions!$A$17:$C$20,2,FALSE)&lt;=0,"",VLOOKUP(H41,Assumptions!$A$17:$C$20,2,FALSE)),""))</f>
        <v/>
      </c>
      <c r="Z41" s="28">
        <f>IF(OR(X41="",Y41=""),"",X41*Y41)</f>
        <v/>
      </c>
      <c r="AA41" s="14">
        <f>IF(COUNTA(A41:E41,H41:I41,K41,N41,P41,AB41)=0,"",IF(OR(D41="",H41="",P41=""),"Missing inputs",IF(W41="","Check assumptions or inputs",IF(W41&lt;Assumptions!$B$10,"Minimum price applied","Calculated price"))))</f>
        <v/>
      </c>
      <c r="AB41" s="2" t="n"/>
    </row>
    <row r="42" ht="23" customHeight="1">
      <c r="A42" s="2" t="n"/>
      <c r="B42" s="26" t="n"/>
      <c r="C42" s="2" t="n"/>
      <c r="D42" s="4" t="n"/>
      <c r="E42" s="5" t="n"/>
      <c r="F42" s="6">
        <f>IF(D42="","",IF(E42="",Assumptions!$B$11,E42))</f>
        <v/>
      </c>
      <c r="G42" s="27">
        <f>IF(OR(D42="",F42=""),"",IFERROR(D42*F42/43560,""))</f>
        <v/>
      </c>
      <c r="H42" s="2" t="n"/>
      <c r="I42" s="8" t="n"/>
      <c r="J42" s="9">
        <f>IF(D42="","",IF(I42="",Assumptions!$B$12,I42))</f>
        <v/>
      </c>
      <c r="K42" s="10" t="n"/>
      <c r="L42" s="11">
        <f>IF(D42="","",IF(K42="",Assumptions!$B$13,K42))</f>
        <v/>
      </c>
      <c r="M42" s="11">
        <f>IF(OR(G42="",L42="",L42&lt;=0),"",IFERROR(G42/L42,""))</f>
        <v/>
      </c>
      <c r="N42" s="10" t="n"/>
      <c r="O42" s="11">
        <f>IF(M42="","",IF(N42="",M42,N42))</f>
        <v/>
      </c>
      <c r="P42" s="10" t="n"/>
      <c r="Q42" s="11">
        <f>IF(P42="","",IF(OR(Assumptions!$B$7="",Assumptions!$B$7&lt;=0),"",IFERROR(P42/Assumptions!$B$7,"")))</f>
        <v/>
      </c>
      <c r="R42" s="11">
        <f>IF(OR(O42="",Q42="",J42="",J42&lt;=0),"",IFERROR((O42+Q42)*J42,""))</f>
        <v/>
      </c>
      <c r="S42" s="28">
        <f>IF(OR(R42="",Assumptions!$B$4=""),"",IFERROR(R42*Assumptions!$B$4,""))</f>
        <v/>
      </c>
      <c r="T42" s="28">
        <f>IF(OR(O42="",Assumptions!$B$5=""),"",IFERROR(O42*Assumptions!$B$5,""))</f>
        <v/>
      </c>
      <c r="U42" s="28">
        <f>IF(OR(P42="",Assumptions!$B$6=""),"",IFERROR(P42*Assumptions!$B$6,""))</f>
        <v/>
      </c>
      <c r="V42" s="28">
        <f>IF(OR(S42="",T42="",U42="",Assumptions!$B$8=""),"",IFERROR((S42+T42+U42)*(1+Assumptions!$B$8),""))</f>
        <v/>
      </c>
      <c r="W42" s="28">
        <f>IF(OR(V42="",H42="",Assumptions!$B$9="",Assumptions!$B$9&gt;=1),"",IFERROR(IF(VLOOKUP(H42,Assumptions!$A$17:$C$20,3,FALSE)&lt;=0,"",V42/(1-Assumptions!$B$9)*VLOOKUP(H42,Assumptions!$A$17:$C$20,3,FALSE)),""))</f>
        <v/>
      </c>
      <c r="X42" s="29">
        <f>IF(OR(W42="",Assumptions!$B$10=""),"",ROUND(MAX(W42,Assumptions!$B$10),0))</f>
        <v/>
      </c>
      <c r="Y42" s="11">
        <f>IF(H42="","",IFERROR(IF(VLOOKUP(H42,Assumptions!$A$17:$C$20,2,FALSE)&lt;=0,"",VLOOKUP(H42,Assumptions!$A$17:$C$20,2,FALSE)),""))</f>
        <v/>
      </c>
      <c r="Z42" s="28">
        <f>IF(OR(X42="",Y42=""),"",X42*Y42)</f>
        <v/>
      </c>
      <c r="AA42" s="14">
        <f>IF(COUNTA(A42:E42,H42:I42,K42,N42,P42,AB42)=0,"",IF(OR(D42="",H42="",P42=""),"Missing inputs",IF(W42="","Check assumptions or inputs",IF(W42&lt;Assumptions!$B$10,"Minimum price applied","Calculated price"))))</f>
        <v/>
      </c>
      <c r="AB42" s="2" t="n"/>
    </row>
    <row r="43" ht="23" customHeight="1">
      <c r="A43" s="2" t="n"/>
      <c r="B43" s="26" t="n"/>
      <c r="C43" s="2" t="n"/>
      <c r="D43" s="4" t="n"/>
      <c r="E43" s="5" t="n"/>
      <c r="F43" s="6">
        <f>IF(D43="","",IF(E43="",Assumptions!$B$11,E43))</f>
        <v/>
      </c>
      <c r="G43" s="27">
        <f>IF(OR(D43="",F43=""),"",IFERROR(D43*F43/43560,""))</f>
        <v/>
      </c>
      <c r="H43" s="2" t="n"/>
      <c r="I43" s="8" t="n"/>
      <c r="J43" s="9">
        <f>IF(D43="","",IF(I43="",Assumptions!$B$12,I43))</f>
        <v/>
      </c>
      <c r="K43" s="10" t="n"/>
      <c r="L43" s="11">
        <f>IF(D43="","",IF(K43="",Assumptions!$B$13,K43))</f>
        <v/>
      </c>
      <c r="M43" s="11">
        <f>IF(OR(G43="",L43="",L43&lt;=0),"",IFERROR(G43/L43,""))</f>
        <v/>
      </c>
      <c r="N43" s="10" t="n"/>
      <c r="O43" s="11">
        <f>IF(M43="","",IF(N43="",M43,N43))</f>
        <v/>
      </c>
      <c r="P43" s="10" t="n"/>
      <c r="Q43" s="11">
        <f>IF(P43="","",IF(OR(Assumptions!$B$7="",Assumptions!$B$7&lt;=0),"",IFERROR(P43/Assumptions!$B$7,"")))</f>
        <v/>
      </c>
      <c r="R43" s="11">
        <f>IF(OR(O43="",Q43="",J43="",J43&lt;=0),"",IFERROR((O43+Q43)*J43,""))</f>
        <v/>
      </c>
      <c r="S43" s="28">
        <f>IF(OR(R43="",Assumptions!$B$4=""),"",IFERROR(R43*Assumptions!$B$4,""))</f>
        <v/>
      </c>
      <c r="T43" s="28">
        <f>IF(OR(O43="",Assumptions!$B$5=""),"",IFERROR(O43*Assumptions!$B$5,""))</f>
        <v/>
      </c>
      <c r="U43" s="28">
        <f>IF(OR(P43="",Assumptions!$B$6=""),"",IFERROR(P43*Assumptions!$B$6,""))</f>
        <v/>
      </c>
      <c r="V43" s="28">
        <f>IF(OR(S43="",T43="",U43="",Assumptions!$B$8=""),"",IFERROR((S43+T43+U43)*(1+Assumptions!$B$8),""))</f>
        <v/>
      </c>
      <c r="W43" s="28">
        <f>IF(OR(V43="",H43="",Assumptions!$B$9="",Assumptions!$B$9&gt;=1),"",IFERROR(IF(VLOOKUP(H43,Assumptions!$A$17:$C$20,3,FALSE)&lt;=0,"",V43/(1-Assumptions!$B$9)*VLOOKUP(H43,Assumptions!$A$17:$C$20,3,FALSE)),""))</f>
        <v/>
      </c>
      <c r="X43" s="29">
        <f>IF(OR(W43="",Assumptions!$B$10=""),"",ROUND(MAX(W43,Assumptions!$B$10),0))</f>
        <v/>
      </c>
      <c r="Y43" s="11">
        <f>IF(H43="","",IFERROR(IF(VLOOKUP(H43,Assumptions!$A$17:$C$20,2,FALSE)&lt;=0,"",VLOOKUP(H43,Assumptions!$A$17:$C$20,2,FALSE)),""))</f>
        <v/>
      </c>
      <c r="Z43" s="28">
        <f>IF(OR(X43="",Y43=""),"",X43*Y43)</f>
        <v/>
      </c>
      <c r="AA43" s="14">
        <f>IF(COUNTA(A43:E43,H43:I43,K43,N43,P43,AB43)=0,"",IF(OR(D43="",H43="",P43=""),"Missing inputs",IF(W43="","Check assumptions or inputs",IF(W43&lt;Assumptions!$B$10,"Minimum price applied","Calculated price"))))</f>
        <v/>
      </c>
      <c r="AB43" s="2" t="n"/>
    </row>
    <row r="44" ht="23" customHeight="1">
      <c r="A44" s="2" t="n"/>
      <c r="B44" s="26" t="n"/>
      <c r="C44" s="2" t="n"/>
      <c r="D44" s="4" t="n"/>
      <c r="E44" s="5" t="n"/>
      <c r="F44" s="6">
        <f>IF(D44="","",IF(E44="",Assumptions!$B$11,E44))</f>
        <v/>
      </c>
      <c r="G44" s="27">
        <f>IF(OR(D44="",F44=""),"",IFERROR(D44*F44/43560,""))</f>
        <v/>
      </c>
      <c r="H44" s="2" t="n"/>
      <c r="I44" s="8" t="n"/>
      <c r="J44" s="9">
        <f>IF(D44="","",IF(I44="",Assumptions!$B$12,I44))</f>
        <v/>
      </c>
      <c r="K44" s="10" t="n"/>
      <c r="L44" s="11">
        <f>IF(D44="","",IF(K44="",Assumptions!$B$13,K44))</f>
        <v/>
      </c>
      <c r="M44" s="11">
        <f>IF(OR(G44="",L44="",L44&lt;=0),"",IFERROR(G44/L44,""))</f>
        <v/>
      </c>
      <c r="N44" s="10" t="n"/>
      <c r="O44" s="11">
        <f>IF(M44="","",IF(N44="",M44,N44))</f>
        <v/>
      </c>
      <c r="P44" s="10" t="n"/>
      <c r="Q44" s="11">
        <f>IF(P44="","",IF(OR(Assumptions!$B$7="",Assumptions!$B$7&lt;=0),"",IFERROR(P44/Assumptions!$B$7,"")))</f>
        <v/>
      </c>
      <c r="R44" s="11">
        <f>IF(OR(O44="",Q44="",J44="",J44&lt;=0),"",IFERROR((O44+Q44)*J44,""))</f>
        <v/>
      </c>
      <c r="S44" s="28">
        <f>IF(OR(R44="",Assumptions!$B$4=""),"",IFERROR(R44*Assumptions!$B$4,""))</f>
        <v/>
      </c>
      <c r="T44" s="28">
        <f>IF(OR(O44="",Assumptions!$B$5=""),"",IFERROR(O44*Assumptions!$B$5,""))</f>
        <v/>
      </c>
      <c r="U44" s="28">
        <f>IF(OR(P44="",Assumptions!$B$6=""),"",IFERROR(P44*Assumptions!$B$6,""))</f>
        <v/>
      </c>
      <c r="V44" s="28">
        <f>IF(OR(S44="",T44="",U44="",Assumptions!$B$8=""),"",IFERROR((S44+T44+U44)*(1+Assumptions!$B$8),""))</f>
        <v/>
      </c>
      <c r="W44" s="28">
        <f>IF(OR(V44="",H44="",Assumptions!$B$9="",Assumptions!$B$9&gt;=1),"",IFERROR(IF(VLOOKUP(H44,Assumptions!$A$17:$C$20,3,FALSE)&lt;=0,"",V44/(1-Assumptions!$B$9)*VLOOKUP(H44,Assumptions!$A$17:$C$20,3,FALSE)),""))</f>
        <v/>
      </c>
      <c r="X44" s="29">
        <f>IF(OR(W44="",Assumptions!$B$10=""),"",ROUND(MAX(W44,Assumptions!$B$10),0))</f>
        <v/>
      </c>
      <c r="Y44" s="11">
        <f>IF(H44="","",IFERROR(IF(VLOOKUP(H44,Assumptions!$A$17:$C$20,2,FALSE)&lt;=0,"",VLOOKUP(H44,Assumptions!$A$17:$C$20,2,FALSE)),""))</f>
        <v/>
      </c>
      <c r="Z44" s="28">
        <f>IF(OR(X44="",Y44=""),"",X44*Y44)</f>
        <v/>
      </c>
      <c r="AA44" s="14">
        <f>IF(COUNTA(A44:E44,H44:I44,K44,N44,P44,AB44)=0,"",IF(OR(D44="",H44="",P44=""),"Missing inputs",IF(W44="","Check assumptions or inputs",IF(W44&lt;Assumptions!$B$10,"Minimum price applied","Calculated price"))))</f>
        <v/>
      </c>
      <c r="AB44" s="2" t="n"/>
    </row>
    <row r="45" ht="23" customHeight="1">
      <c r="A45" s="2" t="n"/>
      <c r="B45" s="26" t="n"/>
      <c r="C45" s="2" t="n"/>
      <c r="D45" s="4" t="n"/>
      <c r="E45" s="5" t="n"/>
      <c r="F45" s="6">
        <f>IF(D45="","",IF(E45="",Assumptions!$B$11,E45))</f>
        <v/>
      </c>
      <c r="G45" s="27">
        <f>IF(OR(D45="",F45=""),"",IFERROR(D45*F45/43560,""))</f>
        <v/>
      </c>
      <c r="H45" s="2" t="n"/>
      <c r="I45" s="8" t="n"/>
      <c r="J45" s="9">
        <f>IF(D45="","",IF(I45="",Assumptions!$B$12,I45))</f>
        <v/>
      </c>
      <c r="K45" s="10" t="n"/>
      <c r="L45" s="11">
        <f>IF(D45="","",IF(K45="",Assumptions!$B$13,K45))</f>
        <v/>
      </c>
      <c r="M45" s="11">
        <f>IF(OR(G45="",L45="",L45&lt;=0),"",IFERROR(G45/L45,""))</f>
        <v/>
      </c>
      <c r="N45" s="10" t="n"/>
      <c r="O45" s="11">
        <f>IF(M45="","",IF(N45="",M45,N45))</f>
        <v/>
      </c>
      <c r="P45" s="10" t="n"/>
      <c r="Q45" s="11">
        <f>IF(P45="","",IF(OR(Assumptions!$B$7="",Assumptions!$B$7&lt;=0),"",IFERROR(P45/Assumptions!$B$7,"")))</f>
        <v/>
      </c>
      <c r="R45" s="11">
        <f>IF(OR(O45="",Q45="",J45="",J45&lt;=0),"",IFERROR((O45+Q45)*J45,""))</f>
        <v/>
      </c>
      <c r="S45" s="28">
        <f>IF(OR(R45="",Assumptions!$B$4=""),"",IFERROR(R45*Assumptions!$B$4,""))</f>
        <v/>
      </c>
      <c r="T45" s="28">
        <f>IF(OR(O45="",Assumptions!$B$5=""),"",IFERROR(O45*Assumptions!$B$5,""))</f>
        <v/>
      </c>
      <c r="U45" s="28">
        <f>IF(OR(P45="",Assumptions!$B$6=""),"",IFERROR(P45*Assumptions!$B$6,""))</f>
        <v/>
      </c>
      <c r="V45" s="28">
        <f>IF(OR(S45="",T45="",U45="",Assumptions!$B$8=""),"",IFERROR((S45+T45+U45)*(1+Assumptions!$B$8),""))</f>
        <v/>
      </c>
      <c r="W45" s="28">
        <f>IF(OR(V45="",H45="",Assumptions!$B$9="",Assumptions!$B$9&gt;=1),"",IFERROR(IF(VLOOKUP(H45,Assumptions!$A$17:$C$20,3,FALSE)&lt;=0,"",V45/(1-Assumptions!$B$9)*VLOOKUP(H45,Assumptions!$A$17:$C$20,3,FALSE)),""))</f>
        <v/>
      </c>
      <c r="X45" s="29">
        <f>IF(OR(W45="",Assumptions!$B$10=""),"",ROUND(MAX(W45,Assumptions!$B$10),0))</f>
        <v/>
      </c>
      <c r="Y45" s="11">
        <f>IF(H45="","",IFERROR(IF(VLOOKUP(H45,Assumptions!$A$17:$C$20,2,FALSE)&lt;=0,"",VLOOKUP(H45,Assumptions!$A$17:$C$20,2,FALSE)),""))</f>
        <v/>
      </c>
      <c r="Z45" s="28">
        <f>IF(OR(X45="",Y45=""),"",X45*Y45)</f>
        <v/>
      </c>
      <c r="AA45" s="14">
        <f>IF(COUNTA(A45:E45,H45:I45,K45,N45,P45,AB45)=0,"",IF(OR(D45="",H45="",P45=""),"Missing inputs",IF(W45="","Check assumptions or inputs",IF(W45&lt;Assumptions!$B$10,"Minimum price applied","Calculated price"))))</f>
        <v/>
      </c>
      <c r="AB45" s="2" t="n"/>
    </row>
    <row r="46" ht="23" customHeight="1">
      <c r="A46" s="2" t="n"/>
      <c r="B46" s="26" t="n"/>
      <c r="C46" s="2" t="n"/>
      <c r="D46" s="4" t="n"/>
      <c r="E46" s="5" t="n"/>
      <c r="F46" s="6">
        <f>IF(D46="","",IF(E46="",Assumptions!$B$11,E46))</f>
        <v/>
      </c>
      <c r="G46" s="27">
        <f>IF(OR(D46="",F46=""),"",IFERROR(D46*F46/43560,""))</f>
        <v/>
      </c>
      <c r="H46" s="2" t="n"/>
      <c r="I46" s="8" t="n"/>
      <c r="J46" s="9">
        <f>IF(D46="","",IF(I46="",Assumptions!$B$12,I46))</f>
        <v/>
      </c>
      <c r="K46" s="10" t="n"/>
      <c r="L46" s="11">
        <f>IF(D46="","",IF(K46="",Assumptions!$B$13,K46))</f>
        <v/>
      </c>
      <c r="M46" s="11">
        <f>IF(OR(G46="",L46="",L46&lt;=0),"",IFERROR(G46/L46,""))</f>
        <v/>
      </c>
      <c r="N46" s="10" t="n"/>
      <c r="O46" s="11">
        <f>IF(M46="","",IF(N46="",M46,N46))</f>
        <v/>
      </c>
      <c r="P46" s="10" t="n"/>
      <c r="Q46" s="11">
        <f>IF(P46="","",IF(OR(Assumptions!$B$7="",Assumptions!$B$7&lt;=0),"",IFERROR(P46/Assumptions!$B$7,"")))</f>
        <v/>
      </c>
      <c r="R46" s="11">
        <f>IF(OR(O46="",Q46="",J46="",J46&lt;=0),"",IFERROR((O46+Q46)*J46,""))</f>
        <v/>
      </c>
      <c r="S46" s="28">
        <f>IF(OR(R46="",Assumptions!$B$4=""),"",IFERROR(R46*Assumptions!$B$4,""))</f>
        <v/>
      </c>
      <c r="T46" s="28">
        <f>IF(OR(O46="",Assumptions!$B$5=""),"",IFERROR(O46*Assumptions!$B$5,""))</f>
        <v/>
      </c>
      <c r="U46" s="28">
        <f>IF(OR(P46="",Assumptions!$B$6=""),"",IFERROR(P46*Assumptions!$B$6,""))</f>
        <v/>
      </c>
      <c r="V46" s="28">
        <f>IF(OR(S46="",T46="",U46="",Assumptions!$B$8=""),"",IFERROR((S46+T46+U46)*(1+Assumptions!$B$8),""))</f>
        <v/>
      </c>
      <c r="W46" s="28">
        <f>IF(OR(V46="",H46="",Assumptions!$B$9="",Assumptions!$B$9&gt;=1),"",IFERROR(IF(VLOOKUP(H46,Assumptions!$A$17:$C$20,3,FALSE)&lt;=0,"",V46/(1-Assumptions!$B$9)*VLOOKUP(H46,Assumptions!$A$17:$C$20,3,FALSE)),""))</f>
        <v/>
      </c>
      <c r="X46" s="29">
        <f>IF(OR(W46="",Assumptions!$B$10=""),"",ROUND(MAX(W46,Assumptions!$B$10),0))</f>
        <v/>
      </c>
      <c r="Y46" s="11">
        <f>IF(H46="","",IFERROR(IF(VLOOKUP(H46,Assumptions!$A$17:$C$20,2,FALSE)&lt;=0,"",VLOOKUP(H46,Assumptions!$A$17:$C$20,2,FALSE)),""))</f>
        <v/>
      </c>
      <c r="Z46" s="28">
        <f>IF(OR(X46="",Y46=""),"",X46*Y46)</f>
        <v/>
      </c>
      <c r="AA46" s="14">
        <f>IF(COUNTA(A46:E46,H46:I46,K46,N46,P46,AB46)=0,"",IF(OR(D46="",H46="",P46=""),"Missing inputs",IF(W46="","Check assumptions or inputs",IF(W46&lt;Assumptions!$B$10,"Minimum price applied","Calculated price"))))</f>
        <v/>
      </c>
      <c r="AB46" s="2" t="n"/>
    </row>
    <row r="47" ht="23" customHeight="1">
      <c r="A47" s="2" t="n"/>
      <c r="B47" s="26" t="n"/>
      <c r="C47" s="2" t="n"/>
      <c r="D47" s="4" t="n"/>
      <c r="E47" s="5" t="n"/>
      <c r="F47" s="6">
        <f>IF(D47="","",IF(E47="",Assumptions!$B$11,E47))</f>
        <v/>
      </c>
      <c r="G47" s="27">
        <f>IF(OR(D47="",F47=""),"",IFERROR(D47*F47/43560,""))</f>
        <v/>
      </c>
      <c r="H47" s="2" t="n"/>
      <c r="I47" s="8" t="n"/>
      <c r="J47" s="9">
        <f>IF(D47="","",IF(I47="",Assumptions!$B$12,I47))</f>
        <v/>
      </c>
      <c r="K47" s="10" t="n"/>
      <c r="L47" s="11">
        <f>IF(D47="","",IF(K47="",Assumptions!$B$13,K47))</f>
        <v/>
      </c>
      <c r="M47" s="11">
        <f>IF(OR(G47="",L47="",L47&lt;=0),"",IFERROR(G47/L47,""))</f>
        <v/>
      </c>
      <c r="N47" s="10" t="n"/>
      <c r="O47" s="11">
        <f>IF(M47="","",IF(N47="",M47,N47))</f>
        <v/>
      </c>
      <c r="P47" s="10" t="n"/>
      <c r="Q47" s="11">
        <f>IF(P47="","",IF(OR(Assumptions!$B$7="",Assumptions!$B$7&lt;=0),"",IFERROR(P47/Assumptions!$B$7,"")))</f>
        <v/>
      </c>
      <c r="R47" s="11">
        <f>IF(OR(O47="",Q47="",J47="",J47&lt;=0),"",IFERROR((O47+Q47)*J47,""))</f>
        <v/>
      </c>
      <c r="S47" s="28">
        <f>IF(OR(R47="",Assumptions!$B$4=""),"",IFERROR(R47*Assumptions!$B$4,""))</f>
        <v/>
      </c>
      <c r="T47" s="28">
        <f>IF(OR(O47="",Assumptions!$B$5=""),"",IFERROR(O47*Assumptions!$B$5,""))</f>
        <v/>
      </c>
      <c r="U47" s="28">
        <f>IF(OR(P47="",Assumptions!$B$6=""),"",IFERROR(P47*Assumptions!$B$6,""))</f>
        <v/>
      </c>
      <c r="V47" s="28">
        <f>IF(OR(S47="",T47="",U47="",Assumptions!$B$8=""),"",IFERROR((S47+T47+U47)*(1+Assumptions!$B$8),""))</f>
        <v/>
      </c>
      <c r="W47" s="28">
        <f>IF(OR(V47="",H47="",Assumptions!$B$9="",Assumptions!$B$9&gt;=1),"",IFERROR(IF(VLOOKUP(H47,Assumptions!$A$17:$C$20,3,FALSE)&lt;=0,"",V47/(1-Assumptions!$B$9)*VLOOKUP(H47,Assumptions!$A$17:$C$20,3,FALSE)),""))</f>
        <v/>
      </c>
      <c r="X47" s="29">
        <f>IF(OR(W47="",Assumptions!$B$10=""),"",ROUND(MAX(W47,Assumptions!$B$10),0))</f>
        <v/>
      </c>
      <c r="Y47" s="11">
        <f>IF(H47="","",IFERROR(IF(VLOOKUP(H47,Assumptions!$A$17:$C$20,2,FALSE)&lt;=0,"",VLOOKUP(H47,Assumptions!$A$17:$C$20,2,FALSE)),""))</f>
        <v/>
      </c>
      <c r="Z47" s="28">
        <f>IF(OR(X47="",Y47=""),"",X47*Y47)</f>
        <v/>
      </c>
      <c r="AA47" s="14">
        <f>IF(COUNTA(A47:E47,H47:I47,K47,N47,P47,AB47)=0,"",IF(OR(D47="",H47="",P47=""),"Missing inputs",IF(W47="","Check assumptions or inputs",IF(W47&lt;Assumptions!$B$10,"Minimum price applied","Calculated price"))))</f>
        <v/>
      </c>
      <c r="AB47" s="2" t="n"/>
    </row>
    <row r="48" ht="23" customHeight="1">
      <c r="A48" s="2" t="n"/>
      <c r="B48" s="26" t="n"/>
      <c r="C48" s="2" t="n"/>
      <c r="D48" s="4" t="n"/>
      <c r="E48" s="5" t="n"/>
      <c r="F48" s="6">
        <f>IF(D48="","",IF(E48="",Assumptions!$B$11,E48))</f>
        <v/>
      </c>
      <c r="G48" s="27">
        <f>IF(OR(D48="",F48=""),"",IFERROR(D48*F48/43560,""))</f>
        <v/>
      </c>
      <c r="H48" s="2" t="n"/>
      <c r="I48" s="8" t="n"/>
      <c r="J48" s="9">
        <f>IF(D48="","",IF(I48="",Assumptions!$B$12,I48))</f>
        <v/>
      </c>
      <c r="K48" s="10" t="n"/>
      <c r="L48" s="11">
        <f>IF(D48="","",IF(K48="",Assumptions!$B$13,K48))</f>
        <v/>
      </c>
      <c r="M48" s="11">
        <f>IF(OR(G48="",L48="",L48&lt;=0),"",IFERROR(G48/L48,""))</f>
        <v/>
      </c>
      <c r="N48" s="10" t="n"/>
      <c r="O48" s="11">
        <f>IF(M48="","",IF(N48="",M48,N48))</f>
        <v/>
      </c>
      <c r="P48" s="10" t="n"/>
      <c r="Q48" s="11">
        <f>IF(P48="","",IF(OR(Assumptions!$B$7="",Assumptions!$B$7&lt;=0),"",IFERROR(P48/Assumptions!$B$7,"")))</f>
        <v/>
      </c>
      <c r="R48" s="11">
        <f>IF(OR(O48="",Q48="",J48="",J48&lt;=0),"",IFERROR((O48+Q48)*J48,""))</f>
        <v/>
      </c>
      <c r="S48" s="28">
        <f>IF(OR(R48="",Assumptions!$B$4=""),"",IFERROR(R48*Assumptions!$B$4,""))</f>
        <v/>
      </c>
      <c r="T48" s="28">
        <f>IF(OR(O48="",Assumptions!$B$5=""),"",IFERROR(O48*Assumptions!$B$5,""))</f>
        <v/>
      </c>
      <c r="U48" s="28">
        <f>IF(OR(P48="",Assumptions!$B$6=""),"",IFERROR(P48*Assumptions!$B$6,""))</f>
        <v/>
      </c>
      <c r="V48" s="28">
        <f>IF(OR(S48="",T48="",U48="",Assumptions!$B$8=""),"",IFERROR((S48+T48+U48)*(1+Assumptions!$B$8),""))</f>
        <v/>
      </c>
      <c r="W48" s="28">
        <f>IF(OR(V48="",H48="",Assumptions!$B$9="",Assumptions!$B$9&gt;=1),"",IFERROR(IF(VLOOKUP(H48,Assumptions!$A$17:$C$20,3,FALSE)&lt;=0,"",V48/(1-Assumptions!$B$9)*VLOOKUP(H48,Assumptions!$A$17:$C$20,3,FALSE)),""))</f>
        <v/>
      </c>
      <c r="X48" s="29">
        <f>IF(OR(W48="",Assumptions!$B$10=""),"",ROUND(MAX(W48,Assumptions!$B$10),0))</f>
        <v/>
      </c>
      <c r="Y48" s="11">
        <f>IF(H48="","",IFERROR(IF(VLOOKUP(H48,Assumptions!$A$17:$C$20,2,FALSE)&lt;=0,"",VLOOKUP(H48,Assumptions!$A$17:$C$20,2,FALSE)),""))</f>
        <v/>
      </c>
      <c r="Z48" s="28">
        <f>IF(OR(X48="",Y48=""),"",X48*Y48)</f>
        <v/>
      </c>
      <c r="AA48" s="14">
        <f>IF(COUNTA(A48:E48,H48:I48,K48,N48,P48,AB48)=0,"",IF(OR(D48="",H48="",P48=""),"Missing inputs",IF(W48="","Check assumptions or inputs",IF(W48&lt;Assumptions!$B$10,"Minimum price applied","Calculated price"))))</f>
        <v/>
      </c>
      <c r="AB48" s="2" t="n"/>
    </row>
    <row r="49" ht="23" customHeight="1">
      <c r="A49" s="2" t="n"/>
      <c r="B49" s="26" t="n"/>
      <c r="C49" s="2" t="n"/>
      <c r="D49" s="4" t="n"/>
      <c r="E49" s="5" t="n"/>
      <c r="F49" s="6">
        <f>IF(D49="","",IF(E49="",Assumptions!$B$11,E49))</f>
        <v/>
      </c>
      <c r="G49" s="27">
        <f>IF(OR(D49="",F49=""),"",IFERROR(D49*F49/43560,""))</f>
        <v/>
      </c>
      <c r="H49" s="2" t="n"/>
      <c r="I49" s="8" t="n"/>
      <c r="J49" s="9">
        <f>IF(D49="","",IF(I49="",Assumptions!$B$12,I49))</f>
        <v/>
      </c>
      <c r="K49" s="10" t="n"/>
      <c r="L49" s="11">
        <f>IF(D49="","",IF(K49="",Assumptions!$B$13,K49))</f>
        <v/>
      </c>
      <c r="M49" s="11">
        <f>IF(OR(G49="",L49="",L49&lt;=0),"",IFERROR(G49/L49,""))</f>
        <v/>
      </c>
      <c r="N49" s="10" t="n"/>
      <c r="O49" s="11">
        <f>IF(M49="","",IF(N49="",M49,N49))</f>
        <v/>
      </c>
      <c r="P49" s="10" t="n"/>
      <c r="Q49" s="11">
        <f>IF(P49="","",IF(OR(Assumptions!$B$7="",Assumptions!$B$7&lt;=0),"",IFERROR(P49/Assumptions!$B$7,"")))</f>
        <v/>
      </c>
      <c r="R49" s="11">
        <f>IF(OR(O49="",Q49="",J49="",J49&lt;=0),"",IFERROR((O49+Q49)*J49,""))</f>
        <v/>
      </c>
      <c r="S49" s="28">
        <f>IF(OR(R49="",Assumptions!$B$4=""),"",IFERROR(R49*Assumptions!$B$4,""))</f>
        <v/>
      </c>
      <c r="T49" s="28">
        <f>IF(OR(O49="",Assumptions!$B$5=""),"",IFERROR(O49*Assumptions!$B$5,""))</f>
        <v/>
      </c>
      <c r="U49" s="28">
        <f>IF(OR(P49="",Assumptions!$B$6=""),"",IFERROR(P49*Assumptions!$B$6,""))</f>
        <v/>
      </c>
      <c r="V49" s="28">
        <f>IF(OR(S49="",T49="",U49="",Assumptions!$B$8=""),"",IFERROR((S49+T49+U49)*(1+Assumptions!$B$8),""))</f>
        <v/>
      </c>
      <c r="W49" s="28">
        <f>IF(OR(V49="",H49="",Assumptions!$B$9="",Assumptions!$B$9&gt;=1),"",IFERROR(IF(VLOOKUP(H49,Assumptions!$A$17:$C$20,3,FALSE)&lt;=0,"",V49/(1-Assumptions!$B$9)*VLOOKUP(H49,Assumptions!$A$17:$C$20,3,FALSE)),""))</f>
        <v/>
      </c>
      <c r="X49" s="29">
        <f>IF(OR(W49="",Assumptions!$B$10=""),"",ROUND(MAX(W49,Assumptions!$B$10),0))</f>
        <v/>
      </c>
      <c r="Y49" s="11">
        <f>IF(H49="","",IFERROR(IF(VLOOKUP(H49,Assumptions!$A$17:$C$20,2,FALSE)&lt;=0,"",VLOOKUP(H49,Assumptions!$A$17:$C$20,2,FALSE)),""))</f>
        <v/>
      </c>
      <c r="Z49" s="28">
        <f>IF(OR(X49="",Y49=""),"",X49*Y49)</f>
        <v/>
      </c>
      <c r="AA49" s="14">
        <f>IF(COUNTA(A49:E49,H49:I49,K49,N49,P49,AB49)=0,"",IF(OR(D49="",H49="",P49=""),"Missing inputs",IF(W49="","Check assumptions or inputs",IF(W49&lt;Assumptions!$B$10,"Minimum price applied","Calculated price"))))</f>
        <v/>
      </c>
      <c r="AB49" s="2" t="n"/>
    </row>
    <row r="50" ht="23" customHeight="1">
      <c r="A50" s="2" t="n"/>
      <c r="B50" s="26" t="n"/>
      <c r="C50" s="2" t="n"/>
      <c r="D50" s="4" t="n"/>
      <c r="E50" s="5" t="n"/>
      <c r="F50" s="6">
        <f>IF(D50="","",IF(E50="",Assumptions!$B$11,E50))</f>
        <v/>
      </c>
      <c r="G50" s="27">
        <f>IF(OR(D50="",F50=""),"",IFERROR(D50*F50/43560,""))</f>
        <v/>
      </c>
      <c r="H50" s="2" t="n"/>
      <c r="I50" s="8" t="n"/>
      <c r="J50" s="9">
        <f>IF(D50="","",IF(I50="",Assumptions!$B$12,I50))</f>
        <v/>
      </c>
      <c r="K50" s="10" t="n"/>
      <c r="L50" s="11">
        <f>IF(D50="","",IF(K50="",Assumptions!$B$13,K50))</f>
        <v/>
      </c>
      <c r="M50" s="11">
        <f>IF(OR(G50="",L50="",L50&lt;=0),"",IFERROR(G50/L50,""))</f>
        <v/>
      </c>
      <c r="N50" s="10" t="n"/>
      <c r="O50" s="11">
        <f>IF(M50="","",IF(N50="",M50,N50))</f>
        <v/>
      </c>
      <c r="P50" s="10" t="n"/>
      <c r="Q50" s="11">
        <f>IF(P50="","",IF(OR(Assumptions!$B$7="",Assumptions!$B$7&lt;=0),"",IFERROR(P50/Assumptions!$B$7,"")))</f>
        <v/>
      </c>
      <c r="R50" s="11">
        <f>IF(OR(O50="",Q50="",J50="",J50&lt;=0),"",IFERROR((O50+Q50)*J50,""))</f>
        <v/>
      </c>
      <c r="S50" s="28">
        <f>IF(OR(R50="",Assumptions!$B$4=""),"",IFERROR(R50*Assumptions!$B$4,""))</f>
        <v/>
      </c>
      <c r="T50" s="28">
        <f>IF(OR(O50="",Assumptions!$B$5=""),"",IFERROR(O50*Assumptions!$B$5,""))</f>
        <v/>
      </c>
      <c r="U50" s="28">
        <f>IF(OR(P50="",Assumptions!$B$6=""),"",IFERROR(P50*Assumptions!$B$6,""))</f>
        <v/>
      </c>
      <c r="V50" s="28">
        <f>IF(OR(S50="",T50="",U50="",Assumptions!$B$8=""),"",IFERROR((S50+T50+U50)*(1+Assumptions!$B$8),""))</f>
        <v/>
      </c>
      <c r="W50" s="28">
        <f>IF(OR(V50="",H50="",Assumptions!$B$9="",Assumptions!$B$9&gt;=1),"",IFERROR(IF(VLOOKUP(H50,Assumptions!$A$17:$C$20,3,FALSE)&lt;=0,"",V50/(1-Assumptions!$B$9)*VLOOKUP(H50,Assumptions!$A$17:$C$20,3,FALSE)),""))</f>
        <v/>
      </c>
      <c r="X50" s="29">
        <f>IF(OR(W50="",Assumptions!$B$10=""),"",ROUND(MAX(W50,Assumptions!$B$10),0))</f>
        <v/>
      </c>
      <c r="Y50" s="11">
        <f>IF(H50="","",IFERROR(IF(VLOOKUP(H50,Assumptions!$A$17:$C$20,2,FALSE)&lt;=0,"",VLOOKUP(H50,Assumptions!$A$17:$C$20,2,FALSE)),""))</f>
        <v/>
      </c>
      <c r="Z50" s="28">
        <f>IF(OR(X50="",Y50=""),"",X50*Y50)</f>
        <v/>
      </c>
      <c r="AA50" s="14">
        <f>IF(COUNTA(A50:E50,H50:I50,K50,N50,P50,AB50)=0,"",IF(OR(D50="",H50="",P50=""),"Missing inputs",IF(W50="","Check assumptions or inputs",IF(W50&lt;Assumptions!$B$10,"Minimum price applied","Calculated price"))))</f>
        <v/>
      </c>
      <c r="AB50" s="2" t="n"/>
    </row>
    <row r="51" ht="23" customHeight="1">
      <c r="A51" s="2" t="n"/>
      <c r="B51" s="26" t="n"/>
      <c r="C51" s="2" t="n"/>
      <c r="D51" s="4" t="n"/>
      <c r="E51" s="5" t="n"/>
      <c r="F51" s="6">
        <f>IF(D51="","",IF(E51="",Assumptions!$B$11,E51))</f>
        <v/>
      </c>
      <c r="G51" s="27">
        <f>IF(OR(D51="",F51=""),"",IFERROR(D51*F51/43560,""))</f>
        <v/>
      </c>
      <c r="H51" s="2" t="n"/>
      <c r="I51" s="8" t="n"/>
      <c r="J51" s="9">
        <f>IF(D51="","",IF(I51="",Assumptions!$B$12,I51))</f>
        <v/>
      </c>
      <c r="K51" s="10" t="n"/>
      <c r="L51" s="11">
        <f>IF(D51="","",IF(K51="",Assumptions!$B$13,K51))</f>
        <v/>
      </c>
      <c r="M51" s="11">
        <f>IF(OR(G51="",L51="",L51&lt;=0),"",IFERROR(G51/L51,""))</f>
        <v/>
      </c>
      <c r="N51" s="10" t="n"/>
      <c r="O51" s="11">
        <f>IF(M51="","",IF(N51="",M51,N51))</f>
        <v/>
      </c>
      <c r="P51" s="10" t="n"/>
      <c r="Q51" s="11">
        <f>IF(P51="","",IF(OR(Assumptions!$B$7="",Assumptions!$B$7&lt;=0),"",IFERROR(P51/Assumptions!$B$7,"")))</f>
        <v/>
      </c>
      <c r="R51" s="11">
        <f>IF(OR(O51="",Q51="",J51="",J51&lt;=0),"",IFERROR((O51+Q51)*J51,""))</f>
        <v/>
      </c>
      <c r="S51" s="28">
        <f>IF(OR(R51="",Assumptions!$B$4=""),"",IFERROR(R51*Assumptions!$B$4,""))</f>
        <v/>
      </c>
      <c r="T51" s="28">
        <f>IF(OR(O51="",Assumptions!$B$5=""),"",IFERROR(O51*Assumptions!$B$5,""))</f>
        <v/>
      </c>
      <c r="U51" s="28">
        <f>IF(OR(P51="",Assumptions!$B$6=""),"",IFERROR(P51*Assumptions!$B$6,""))</f>
        <v/>
      </c>
      <c r="V51" s="28">
        <f>IF(OR(S51="",T51="",U51="",Assumptions!$B$8=""),"",IFERROR((S51+T51+U51)*(1+Assumptions!$B$8),""))</f>
        <v/>
      </c>
      <c r="W51" s="28">
        <f>IF(OR(V51="",H51="",Assumptions!$B$9="",Assumptions!$B$9&gt;=1),"",IFERROR(IF(VLOOKUP(H51,Assumptions!$A$17:$C$20,3,FALSE)&lt;=0,"",V51/(1-Assumptions!$B$9)*VLOOKUP(H51,Assumptions!$A$17:$C$20,3,FALSE)),""))</f>
        <v/>
      </c>
      <c r="X51" s="29">
        <f>IF(OR(W51="",Assumptions!$B$10=""),"",ROUND(MAX(W51,Assumptions!$B$10),0))</f>
        <v/>
      </c>
      <c r="Y51" s="11">
        <f>IF(H51="","",IFERROR(IF(VLOOKUP(H51,Assumptions!$A$17:$C$20,2,FALSE)&lt;=0,"",VLOOKUP(H51,Assumptions!$A$17:$C$20,2,FALSE)),""))</f>
        <v/>
      </c>
      <c r="Z51" s="28">
        <f>IF(OR(X51="",Y51=""),"",X51*Y51)</f>
        <v/>
      </c>
      <c r="AA51" s="14">
        <f>IF(COUNTA(A51:E51,H51:I51,K51,N51,P51,AB51)=0,"",IF(OR(D51="",H51="",P51=""),"Missing inputs",IF(W51="","Check assumptions or inputs",IF(W51&lt;Assumptions!$B$10,"Minimum price applied","Calculated price"))))</f>
        <v/>
      </c>
      <c r="AB51" s="2" t="n"/>
    </row>
    <row r="52" ht="23" customHeight="1">
      <c r="A52" s="2" t="n"/>
      <c r="B52" s="26" t="n"/>
      <c r="C52" s="2" t="n"/>
      <c r="D52" s="4" t="n"/>
      <c r="E52" s="5" t="n"/>
      <c r="F52" s="6">
        <f>IF(D52="","",IF(E52="",Assumptions!$B$11,E52))</f>
        <v/>
      </c>
      <c r="G52" s="27">
        <f>IF(OR(D52="",F52=""),"",IFERROR(D52*F52/43560,""))</f>
        <v/>
      </c>
      <c r="H52" s="2" t="n"/>
      <c r="I52" s="8" t="n"/>
      <c r="J52" s="9">
        <f>IF(D52="","",IF(I52="",Assumptions!$B$12,I52))</f>
        <v/>
      </c>
      <c r="K52" s="10" t="n"/>
      <c r="L52" s="11">
        <f>IF(D52="","",IF(K52="",Assumptions!$B$13,K52))</f>
        <v/>
      </c>
      <c r="M52" s="11">
        <f>IF(OR(G52="",L52="",L52&lt;=0),"",IFERROR(G52/L52,""))</f>
        <v/>
      </c>
      <c r="N52" s="10" t="n"/>
      <c r="O52" s="11">
        <f>IF(M52="","",IF(N52="",M52,N52))</f>
        <v/>
      </c>
      <c r="P52" s="10" t="n"/>
      <c r="Q52" s="11">
        <f>IF(P52="","",IF(OR(Assumptions!$B$7="",Assumptions!$B$7&lt;=0),"",IFERROR(P52/Assumptions!$B$7,"")))</f>
        <v/>
      </c>
      <c r="R52" s="11">
        <f>IF(OR(O52="",Q52="",J52="",J52&lt;=0),"",IFERROR((O52+Q52)*J52,""))</f>
        <v/>
      </c>
      <c r="S52" s="28">
        <f>IF(OR(R52="",Assumptions!$B$4=""),"",IFERROR(R52*Assumptions!$B$4,""))</f>
        <v/>
      </c>
      <c r="T52" s="28">
        <f>IF(OR(O52="",Assumptions!$B$5=""),"",IFERROR(O52*Assumptions!$B$5,""))</f>
        <v/>
      </c>
      <c r="U52" s="28">
        <f>IF(OR(P52="",Assumptions!$B$6=""),"",IFERROR(P52*Assumptions!$B$6,""))</f>
        <v/>
      </c>
      <c r="V52" s="28">
        <f>IF(OR(S52="",T52="",U52="",Assumptions!$B$8=""),"",IFERROR((S52+T52+U52)*(1+Assumptions!$B$8),""))</f>
        <v/>
      </c>
      <c r="W52" s="28">
        <f>IF(OR(V52="",H52="",Assumptions!$B$9="",Assumptions!$B$9&gt;=1),"",IFERROR(IF(VLOOKUP(H52,Assumptions!$A$17:$C$20,3,FALSE)&lt;=0,"",V52/(1-Assumptions!$B$9)*VLOOKUP(H52,Assumptions!$A$17:$C$20,3,FALSE)),""))</f>
        <v/>
      </c>
      <c r="X52" s="29">
        <f>IF(OR(W52="",Assumptions!$B$10=""),"",ROUND(MAX(W52,Assumptions!$B$10),0))</f>
        <v/>
      </c>
      <c r="Y52" s="11">
        <f>IF(H52="","",IFERROR(IF(VLOOKUP(H52,Assumptions!$A$17:$C$20,2,FALSE)&lt;=0,"",VLOOKUP(H52,Assumptions!$A$17:$C$20,2,FALSE)),""))</f>
        <v/>
      </c>
      <c r="Z52" s="28">
        <f>IF(OR(X52="",Y52=""),"",X52*Y52)</f>
        <v/>
      </c>
      <c r="AA52" s="14">
        <f>IF(COUNTA(A52:E52,H52:I52,K52,N52,P52,AB52)=0,"",IF(OR(D52="",H52="",P52=""),"Missing inputs",IF(W52="","Check assumptions or inputs",IF(W52&lt;Assumptions!$B$10,"Minimum price applied","Calculated price"))))</f>
        <v/>
      </c>
      <c r="AB52" s="2" t="n"/>
    </row>
    <row r="53" ht="23" customHeight="1">
      <c r="A53" s="2" t="n"/>
      <c r="B53" s="26" t="n"/>
      <c r="C53" s="2" t="n"/>
      <c r="D53" s="4" t="n"/>
      <c r="E53" s="5" t="n"/>
      <c r="F53" s="6">
        <f>IF(D53="","",IF(E53="",Assumptions!$B$11,E53))</f>
        <v/>
      </c>
      <c r="G53" s="27">
        <f>IF(OR(D53="",F53=""),"",IFERROR(D53*F53/43560,""))</f>
        <v/>
      </c>
      <c r="H53" s="2" t="n"/>
      <c r="I53" s="8" t="n"/>
      <c r="J53" s="9">
        <f>IF(D53="","",IF(I53="",Assumptions!$B$12,I53))</f>
        <v/>
      </c>
      <c r="K53" s="10" t="n"/>
      <c r="L53" s="11">
        <f>IF(D53="","",IF(K53="",Assumptions!$B$13,K53))</f>
        <v/>
      </c>
      <c r="M53" s="11">
        <f>IF(OR(G53="",L53="",L53&lt;=0),"",IFERROR(G53/L53,""))</f>
        <v/>
      </c>
      <c r="N53" s="10" t="n"/>
      <c r="O53" s="11">
        <f>IF(M53="","",IF(N53="",M53,N53))</f>
        <v/>
      </c>
      <c r="P53" s="10" t="n"/>
      <c r="Q53" s="11">
        <f>IF(P53="","",IF(OR(Assumptions!$B$7="",Assumptions!$B$7&lt;=0),"",IFERROR(P53/Assumptions!$B$7,"")))</f>
        <v/>
      </c>
      <c r="R53" s="11">
        <f>IF(OR(O53="",Q53="",J53="",J53&lt;=0),"",IFERROR((O53+Q53)*J53,""))</f>
        <v/>
      </c>
      <c r="S53" s="28">
        <f>IF(OR(R53="",Assumptions!$B$4=""),"",IFERROR(R53*Assumptions!$B$4,""))</f>
        <v/>
      </c>
      <c r="T53" s="28">
        <f>IF(OR(O53="",Assumptions!$B$5=""),"",IFERROR(O53*Assumptions!$B$5,""))</f>
        <v/>
      </c>
      <c r="U53" s="28">
        <f>IF(OR(P53="",Assumptions!$B$6=""),"",IFERROR(P53*Assumptions!$B$6,""))</f>
        <v/>
      </c>
      <c r="V53" s="28">
        <f>IF(OR(S53="",T53="",U53="",Assumptions!$B$8=""),"",IFERROR((S53+T53+U53)*(1+Assumptions!$B$8),""))</f>
        <v/>
      </c>
      <c r="W53" s="28">
        <f>IF(OR(V53="",H53="",Assumptions!$B$9="",Assumptions!$B$9&gt;=1),"",IFERROR(IF(VLOOKUP(H53,Assumptions!$A$17:$C$20,3,FALSE)&lt;=0,"",V53/(1-Assumptions!$B$9)*VLOOKUP(H53,Assumptions!$A$17:$C$20,3,FALSE)),""))</f>
        <v/>
      </c>
      <c r="X53" s="29">
        <f>IF(OR(W53="",Assumptions!$B$10=""),"",ROUND(MAX(W53,Assumptions!$B$10),0))</f>
        <v/>
      </c>
      <c r="Y53" s="11">
        <f>IF(H53="","",IFERROR(IF(VLOOKUP(H53,Assumptions!$A$17:$C$20,2,FALSE)&lt;=0,"",VLOOKUP(H53,Assumptions!$A$17:$C$20,2,FALSE)),""))</f>
        <v/>
      </c>
      <c r="Z53" s="28">
        <f>IF(OR(X53="",Y53=""),"",X53*Y53)</f>
        <v/>
      </c>
      <c r="AA53" s="14">
        <f>IF(COUNTA(A53:E53,H53:I53,K53,N53,P53,AB53)=0,"",IF(OR(D53="",H53="",P53=""),"Missing inputs",IF(W53="","Check assumptions or inputs",IF(W53&lt;Assumptions!$B$10,"Minimum price applied","Calculated price"))))</f>
        <v/>
      </c>
      <c r="AB53" s="2" t="n"/>
    </row>
    <row r="54" ht="23" customHeight="1">
      <c r="A54" s="2" t="n"/>
      <c r="B54" s="26" t="n"/>
      <c r="C54" s="2" t="n"/>
      <c r="D54" s="4" t="n"/>
      <c r="E54" s="5" t="n"/>
      <c r="F54" s="6">
        <f>IF(D54="","",IF(E54="",Assumptions!$B$11,E54))</f>
        <v/>
      </c>
      <c r="G54" s="27">
        <f>IF(OR(D54="",F54=""),"",IFERROR(D54*F54/43560,""))</f>
        <v/>
      </c>
      <c r="H54" s="2" t="n"/>
      <c r="I54" s="8" t="n"/>
      <c r="J54" s="9">
        <f>IF(D54="","",IF(I54="",Assumptions!$B$12,I54))</f>
        <v/>
      </c>
      <c r="K54" s="10" t="n"/>
      <c r="L54" s="11">
        <f>IF(D54="","",IF(K54="",Assumptions!$B$13,K54))</f>
        <v/>
      </c>
      <c r="M54" s="11">
        <f>IF(OR(G54="",L54="",L54&lt;=0),"",IFERROR(G54/L54,""))</f>
        <v/>
      </c>
      <c r="N54" s="10" t="n"/>
      <c r="O54" s="11">
        <f>IF(M54="","",IF(N54="",M54,N54))</f>
        <v/>
      </c>
      <c r="P54" s="10" t="n"/>
      <c r="Q54" s="11">
        <f>IF(P54="","",IF(OR(Assumptions!$B$7="",Assumptions!$B$7&lt;=0),"",IFERROR(P54/Assumptions!$B$7,"")))</f>
        <v/>
      </c>
      <c r="R54" s="11">
        <f>IF(OR(O54="",Q54="",J54="",J54&lt;=0),"",IFERROR((O54+Q54)*J54,""))</f>
        <v/>
      </c>
      <c r="S54" s="28">
        <f>IF(OR(R54="",Assumptions!$B$4=""),"",IFERROR(R54*Assumptions!$B$4,""))</f>
        <v/>
      </c>
      <c r="T54" s="28">
        <f>IF(OR(O54="",Assumptions!$B$5=""),"",IFERROR(O54*Assumptions!$B$5,""))</f>
        <v/>
      </c>
      <c r="U54" s="28">
        <f>IF(OR(P54="",Assumptions!$B$6=""),"",IFERROR(P54*Assumptions!$B$6,""))</f>
        <v/>
      </c>
      <c r="V54" s="28">
        <f>IF(OR(S54="",T54="",U54="",Assumptions!$B$8=""),"",IFERROR((S54+T54+U54)*(1+Assumptions!$B$8),""))</f>
        <v/>
      </c>
      <c r="W54" s="28">
        <f>IF(OR(V54="",H54="",Assumptions!$B$9="",Assumptions!$B$9&gt;=1),"",IFERROR(IF(VLOOKUP(H54,Assumptions!$A$17:$C$20,3,FALSE)&lt;=0,"",V54/(1-Assumptions!$B$9)*VLOOKUP(H54,Assumptions!$A$17:$C$20,3,FALSE)),""))</f>
        <v/>
      </c>
      <c r="X54" s="29">
        <f>IF(OR(W54="",Assumptions!$B$10=""),"",ROUND(MAX(W54,Assumptions!$B$10),0))</f>
        <v/>
      </c>
      <c r="Y54" s="11">
        <f>IF(H54="","",IFERROR(IF(VLOOKUP(H54,Assumptions!$A$17:$C$20,2,FALSE)&lt;=0,"",VLOOKUP(H54,Assumptions!$A$17:$C$20,2,FALSE)),""))</f>
        <v/>
      </c>
      <c r="Z54" s="28">
        <f>IF(OR(X54="",Y54=""),"",X54*Y54)</f>
        <v/>
      </c>
      <c r="AA54" s="14">
        <f>IF(COUNTA(A54:E54,H54:I54,K54,N54,P54,AB54)=0,"",IF(OR(D54="",H54="",P54=""),"Missing inputs",IF(W54="","Check assumptions or inputs",IF(W54&lt;Assumptions!$B$10,"Minimum price applied","Calculated price"))))</f>
        <v/>
      </c>
      <c r="AB54" s="2" t="n"/>
    </row>
    <row r="55" ht="23" customHeight="1">
      <c r="A55" s="2" t="n"/>
      <c r="B55" s="26" t="n"/>
      <c r="C55" s="2" t="n"/>
      <c r="D55" s="4" t="n"/>
      <c r="E55" s="5" t="n"/>
      <c r="F55" s="6">
        <f>IF(D55="","",IF(E55="",Assumptions!$B$11,E55))</f>
        <v/>
      </c>
      <c r="G55" s="27">
        <f>IF(OR(D55="",F55=""),"",IFERROR(D55*F55/43560,""))</f>
        <v/>
      </c>
      <c r="H55" s="2" t="n"/>
      <c r="I55" s="8" t="n"/>
      <c r="J55" s="9">
        <f>IF(D55="","",IF(I55="",Assumptions!$B$12,I55))</f>
        <v/>
      </c>
      <c r="K55" s="10" t="n"/>
      <c r="L55" s="11">
        <f>IF(D55="","",IF(K55="",Assumptions!$B$13,K55))</f>
        <v/>
      </c>
      <c r="M55" s="11">
        <f>IF(OR(G55="",L55="",L55&lt;=0),"",IFERROR(G55/L55,""))</f>
        <v/>
      </c>
      <c r="N55" s="10" t="n"/>
      <c r="O55" s="11">
        <f>IF(M55="","",IF(N55="",M55,N55))</f>
        <v/>
      </c>
      <c r="P55" s="10" t="n"/>
      <c r="Q55" s="11">
        <f>IF(P55="","",IF(OR(Assumptions!$B$7="",Assumptions!$B$7&lt;=0),"",IFERROR(P55/Assumptions!$B$7,"")))</f>
        <v/>
      </c>
      <c r="R55" s="11">
        <f>IF(OR(O55="",Q55="",J55="",J55&lt;=0),"",IFERROR((O55+Q55)*J55,""))</f>
        <v/>
      </c>
      <c r="S55" s="28">
        <f>IF(OR(R55="",Assumptions!$B$4=""),"",IFERROR(R55*Assumptions!$B$4,""))</f>
        <v/>
      </c>
      <c r="T55" s="28">
        <f>IF(OR(O55="",Assumptions!$B$5=""),"",IFERROR(O55*Assumptions!$B$5,""))</f>
        <v/>
      </c>
      <c r="U55" s="28">
        <f>IF(OR(P55="",Assumptions!$B$6=""),"",IFERROR(P55*Assumptions!$B$6,""))</f>
        <v/>
      </c>
      <c r="V55" s="28">
        <f>IF(OR(S55="",T55="",U55="",Assumptions!$B$8=""),"",IFERROR((S55+T55+U55)*(1+Assumptions!$B$8),""))</f>
        <v/>
      </c>
      <c r="W55" s="28">
        <f>IF(OR(V55="",H55="",Assumptions!$B$9="",Assumptions!$B$9&gt;=1),"",IFERROR(IF(VLOOKUP(H55,Assumptions!$A$17:$C$20,3,FALSE)&lt;=0,"",V55/(1-Assumptions!$B$9)*VLOOKUP(H55,Assumptions!$A$17:$C$20,3,FALSE)),""))</f>
        <v/>
      </c>
      <c r="X55" s="29">
        <f>IF(OR(W55="",Assumptions!$B$10=""),"",ROUND(MAX(W55,Assumptions!$B$10),0))</f>
        <v/>
      </c>
      <c r="Y55" s="11">
        <f>IF(H55="","",IFERROR(IF(VLOOKUP(H55,Assumptions!$A$17:$C$20,2,FALSE)&lt;=0,"",VLOOKUP(H55,Assumptions!$A$17:$C$20,2,FALSE)),""))</f>
        <v/>
      </c>
      <c r="Z55" s="28">
        <f>IF(OR(X55="",Y55=""),"",X55*Y55)</f>
        <v/>
      </c>
      <c r="AA55" s="14">
        <f>IF(COUNTA(A55:E55,H55:I55,K55,N55,P55,AB55)=0,"",IF(OR(D55="",H55="",P55=""),"Missing inputs",IF(W55="","Check assumptions or inputs",IF(W55&lt;Assumptions!$B$10,"Minimum price applied","Calculated price"))))</f>
        <v/>
      </c>
      <c r="AB55" s="2" t="n"/>
    </row>
    <row r="56" ht="23" customHeight="1">
      <c r="A56" s="2" t="n"/>
      <c r="B56" s="26" t="n"/>
      <c r="C56" s="2" t="n"/>
      <c r="D56" s="4" t="n"/>
      <c r="E56" s="5" t="n"/>
      <c r="F56" s="6">
        <f>IF(D56="","",IF(E56="",Assumptions!$B$11,E56))</f>
        <v/>
      </c>
      <c r="G56" s="27">
        <f>IF(OR(D56="",F56=""),"",IFERROR(D56*F56/43560,""))</f>
        <v/>
      </c>
      <c r="H56" s="2" t="n"/>
      <c r="I56" s="8" t="n"/>
      <c r="J56" s="9">
        <f>IF(D56="","",IF(I56="",Assumptions!$B$12,I56))</f>
        <v/>
      </c>
      <c r="K56" s="10" t="n"/>
      <c r="L56" s="11">
        <f>IF(D56="","",IF(K56="",Assumptions!$B$13,K56))</f>
        <v/>
      </c>
      <c r="M56" s="11">
        <f>IF(OR(G56="",L56="",L56&lt;=0),"",IFERROR(G56/L56,""))</f>
        <v/>
      </c>
      <c r="N56" s="10" t="n"/>
      <c r="O56" s="11">
        <f>IF(M56="","",IF(N56="",M56,N56))</f>
        <v/>
      </c>
      <c r="P56" s="10" t="n"/>
      <c r="Q56" s="11">
        <f>IF(P56="","",IF(OR(Assumptions!$B$7="",Assumptions!$B$7&lt;=0),"",IFERROR(P56/Assumptions!$B$7,"")))</f>
        <v/>
      </c>
      <c r="R56" s="11">
        <f>IF(OR(O56="",Q56="",J56="",J56&lt;=0),"",IFERROR((O56+Q56)*J56,""))</f>
        <v/>
      </c>
      <c r="S56" s="28">
        <f>IF(OR(R56="",Assumptions!$B$4=""),"",IFERROR(R56*Assumptions!$B$4,""))</f>
        <v/>
      </c>
      <c r="T56" s="28">
        <f>IF(OR(O56="",Assumptions!$B$5=""),"",IFERROR(O56*Assumptions!$B$5,""))</f>
        <v/>
      </c>
      <c r="U56" s="28">
        <f>IF(OR(P56="",Assumptions!$B$6=""),"",IFERROR(P56*Assumptions!$B$6,""))</f>
        <v/>
      </c>
      <c r="V56" s="28">
        <f>IF(OR(S56="",T56="",U56="",Assumptions!$B$8=""),"",IFERROR((S56+T56+U56)*(1+Assumptions!$B$8),""))</f>
        <v/>
      </c>
      <c r="W56" s="28">
        <f>IF(OR(V56="",H56="",Assumptions!$B$9="",Assumptions!$B$9&gt;=1),"",IFERROR(IF(VLOOKUP(H56,Assumptions!$A$17:$C$20,3,FALSE)&lt;=0,"",V56/(1-Assumptions!$B$9)*VLOOKUP(H56,Assumptions!$A$17:$C$20,3,FALSE)),""))</f>
        <v/>
      </c>
      <c r="X56" s="29">
        <f>IF(OR(W56="",Assumptions!$B$10=""),"",ROUND(MAX(W56,Assumptions!$B$10),0))</f>
        <v/>
      </c>
      <c r="Y56" s="11">
        <f>IF(H56="","",IFERROR(IF(VLOOKUP(H56,Assumptions!$A$17:$C$20,2,FALSE)&lt;=0,"",VLOOKUP(H56,Assumptions!$A$17:$C$20,2,FALSE)),""))</f>
        <v/>
      </c>
      <c r="Z56" s="28">
        <f>IF(OR(X56="",Y56=""),"",X56*Y56)</f>
        <v/>
      </c>
      <c r="AA56" s="14">
        <f>IF(COUNTA(A56:E56,H56:I56,K56,N56,P56,AB56)=0,"",IF(OR(D56="",H56="",P56=""),"Missing inputs",IF(W56="","Check assumptions or inputs",IF(W56&lt;Assumptions!$B$10,"Minimum price applied","Calculated price"))))</f>
        <v/>
      </c>
      <c r="AB56" s="2" t="n"/>
    </row>
    <row r="57" ht="23" customHeight="1">
      <c r="A57" s="2" t="n"/>
      <c r="B57" s="26" t="n"/>
      <c r="C57" s="2" t="n"/>
      <c r="D57" s="4" t="n"/>
      <c r="E57" s="5" t="n"/>
      <c r="F57" s="6">
        <f>IF(D57="","",IF(E57="",Assumptions!$B$11,E57))</f>
        <v/>
      </c>
      <c r="G57" s="27">
        <f>IF(OR(D57="",F57=""),"",IFERROR(D57*F57/43560,""))</f>
        <v/>
      </c>
      <c r="H57" s="2" t="n"/>
      <c r="I57" s="8" t="n"/>
      <c r="J57" s="9">
        <f>IF(D57="","",IF(I57="",Assumptions!$B$12,I57))</f>
        <v/>
      </c>
      <c r="K57" s="10" t="n"/>
      <c r="L57" s="11">
        <f>IF(D57="","",IF(K57="",Assumptions!$B$13,K57))</f>
        <v/>
      </c>
      <c r="M57" s="11">
        <f>IF(OR(G57="",L57="",L57&lt;=0),"",IFERROR(G57/L57,""))</f>
        <v/>
      </c>
      <c r="N57" s="10" t="n"/>
      <c r="O57" s="11">
        <f>IF(M57="","",IF(N57="",M57,N57))</f>
        <v/>
      </c>
      <c r="P57" s="10" t="n"/>
      <c r="Q57" s="11">
        <f>IF(P57="","",IF(OR(Assumptions!$B$7="",Assumptions!$B$7&lt;=0),"",IFERROR(P57/Assumptions!$B$7,"")))</f>
        <v/>
      </c>
      <c r="R57" s="11">
        <f>IF(OR(O57="",Q57="",J57="",J57&lt;=0),"",IFERROR((O57+Q57)*J57,""))</f>
        <v/>
      </c>
      <c r="S57" s="28">
        <f>IF(OR(R57="",Assumptions!$B$4=""),"",IFERROR(R57*Assumptions!$B$4,""))</f>
        <v/>
      </c>
      <c r="T57" s="28">
        <f>IF(OR(O57="",Assumptions!$B$5=""),"",IFERROR(O57*Assumptions!$B$5,""))</f>
        <v/>
      </c>
      <c r="U57" s="28">
        <f>IF(OR(P57="",Assumptions!$B$6=""),"",IFERROR(P57*Assumptions!$B$6,""))</f>
        <v/>
      </c>
      <c r="V57" s="28">
        <f>IF(OR(S57="",T57="",U57="",Assumptions!$B$8=""),"",IFERROR((S57+T57+U57)*(1+Assumptions!$B$8),""))</f>
        <v/>
      </c>
      <c r="W57" s="28">
        <f>IF(OR(V57="",H57="",Assumptions!$B$9="",Assumptions!$B$9&gt;=1),"",IFERROR(IF(VLOOKUP(H57,Assumptions!$A$17:$C$20,3,FALSE)&lt;=0,"",V57/(1-Assumptions!$B$9)*VLOOKUP(H57,Assumptions!$A$17:$C$20,3,FALSE)),""))</f>
        <v/>
      </c>
      <c r="X57" s="29">
        <f>IF(OR(W57="",Assumptions!$B$10=""),"",ROUND(MAX(W57,Assumptions!$B$10),0))</f>
        <v/>
      </c>
      <c r="Y57" s="11">
        <f>IF(H57="","",IFERROR(IF(VLOOKUP(H57,Assumptions!$A$17:$C$20,2,FALSE)&lt;=0,"",VLOOKUP(H57,Assumptions!$A$17:$C$20,2,FALSE)),""))</f>
        <v/>
      </c>
      <c r="Z57" s="28">
        <f>IF(OR(X57="",Y57=""),"",X57*Y57)</f>
        <v/>
      </c>
      <c r="AA57" s="14">
        <f>IF(COUNTA(A57:E57,H57:I57,K57,N57,P57,AB57)=0,"",IF(OR(D57="",H57="",P57=""),"Missing inputs",IF(W57="","Check assumptions or inputs",IF(W57&lt;Assumptions!$B$10,"Minimum price applied","Calculated price"))))</f>
        <v/>
      </c>
      <c r="AB57" s="2" t="n"/>
    </row>
    <row r="58" ht="23" customHeight="1">
      <c r="A58" s="2" t="n"/>
      <c r="B58" s="26" t="n"/>
      <c r="C58" s="2" t="n"/>
      <c r="D58" s="4" t="n"/>
      <c r="E58" s="5" t="n"/>
      <c r="F58" s="6">
        <f>IF(D58="","",IF(E58="",Assumptions!$B$11,E58))</f>
        <v/>
      </c>
      <c r="G58" s="27">
        <f>IF(OR(D58="",F58=""),"",IFERROR(D58*F58/43560,""))</f>
        <v/>
      </c>
      <c r="H58" s="2" t="n"/>
      <c r="I58" s="8" t="n"/>
      <c r="J58" s="9">
        <f>IF(D58="","",IF(I58="",Assumptions!$B$12,I58))</f>
        <v/>
      </c>
      <c r="K58" s="10" t="n"/>
      <c r="L58" s="11">
        <f>IF(D58="","",IF(K58="",Assumptions!$B$13,K58))</f>
        <v/>
      </c>
      <c r="M58" s="11">
        <f>IF(OR(G58="",L58="",L58&lt;=0),"",IFERROR(G58/L58,""))</f>
        <v/>
      </c>
      <c r="N58" s="10" t="n"/>
      <c r="O58" s="11">
        <f>IF(M58="","",IF(N58="",M58,N58))</f>
        <v/>
      </c>
      <c r="P58" s="10" t="n"/>
      <c r="Q58" s="11">
        <f>IF(P58="","",IF(OR(Assumptions!$B$7="",Assumptions!$B$7&lt;=0),"",IFERROR(P58/Assumptions!$B$7,"")))</f>
        <v/>
      </c>
      <c r="R58" s="11">
        <f>IF(OR(O58="",Q58="",J58="",J58&lt;=0),"",IFERROR((O58+Q58)*J58,""))</f>
        <v/>
      </c>
      <c r="S58" s="28">
        <f>IF(OR(R58="",Assumptions!$B$4=""),"",IFERROR(R58*Assumptions!$B$4,""))</f>
        <v/>
      </c>
      <c r="T58" s="28">
        <f>IF(OR(O58="",Assumptions!$B$5=""),"",IFERROR(O58*Assumptions!$B$5,""))</f>
        <v/>
      </c>
      <c r="U58" s="28">
        <f>IF(OR(P58="",Assumptions!$B$6=""),"",IFERROR(P58*Assumptions!$B$6,""))</f>
        <v/>
      </c>
      <c r="V58" s="28">
        <f>IF(OR(S58="",T58="",U58="",Assumptions!$B$8=""),"",IFERROR((S58+T58+U58)*(1+Assumptions!$B$8),""))</f>
        <v/>
      </c>
      <c r="W58" s="28">
        <f>IF(OR(V58="",H58="",Assumptions!$B$9="",Assumptions!$B$9&gt;=1),"",IFERROR(IF(VLOOKUP(H58,Assumptions!$A$17:$C$20,3,FALSE)&lt;=0,"",V58/(1-Assumptions!$B$9)*VLOOKUP(H58,Assumptions!$A$17:$C$20,3,FALSE)),""))</f>
        <v/>
      </c>
      <c r="X58" s="29">
        <f>IF(OR(W58="",Assumptions!$B$10=""),"",ROUND(MAX(W58,Assumptions!$B$10),0))</f>
        <v/>
      </c>
      <c r="Y58" s="11">
        <f>IF(H58="","",IFERROR(IF(VLOOKUP(H58,Assumptions!$A$17:$C$20,2,FALSE)&lt;=0,"",VLOOKUP(H58,Assumptions!$A$17:$C$20,2,FALSE)),""))</f>
        <v/>
      </c>
      <c r="Z58" s="28">
        <f>IF(OR(X58="",Y58=""),"",X58*Y58)</f>
        <v/>
      </c>
      <c r="AA58" s="14">
        <f>IF(COUNTA(A58:E58,H58:I58,K58,N58,P58,AB58)=0,"",IF(OR(D58="",H58="",P58=""),"Missing inputs",IF(W58="","Check assumptions or inputs",IF(W58&lt;Assumptions!$B$10,"Minimum price applied","Calculated price"))))</f>
        <v/>
      </c>
      <c r="AB58" s="2" t="n"/>
    </row>
    <row r="59" ht="23" customHeight="1">
      <c r="A59" s="2" t="n"/>
      <c r="B59" s="26" t="n"/>
      <c r="C59" s="2" t="n"/>
      <c r="D59" s="4" t="n"/>
      <c r="E59" s="5" t="n"/>
      <c r="F59" s="6">
        <f>IF(D59="","",IF(E59="",Assumptions!$B$11,E59))</f>
        <v/>
      </c>
      <c r="G59" s="27">
        <f>IF(OR(D59="",F59=""),"",IFERROR(D59*F59/43560,""))</f>
        <v/>
      </c>
      <c r="H59" s="2" t="n"/>
      <c r="I59" s="8" t="n"/>
      <c r="J59" s="9">
        <f>IF(D59="","",IF(I59="",Assumptions!$B$12,I59))</f>
        <v/>
      </c>
      <c r="K59" s="10" t="n"/>
      <c r="L59" s="11">
        <f>IF(D59="","",IF(K59="",Assumptions!$B$13,K59))</f>
        <v/>
      </c>
      <c r="M59" s="11">
        <f>IF(OR(G59="",L59="",L59&lt;=0),"",IFERROR(G59/L59,""))</f>
        <v/>
      </c>
      <c r="N59" s="10" t="n"/>
      <c r="O59" s="11">
        <f>IF(M59="","",IF(N59="",M59,N59))</f>
        <v/>
      </c>
      <c r="P59" s="10" t="n"/>
      <c r="Q59" s="11">
        <f>IF(P59="","",IF(OR(Assumptions!$B$7="",Assumptions!$B$7&lt;=0),"",IFERROR(P59/Assumptions!$B$7,"")))</f>
        <v/>
      </c>
      <c r="R59" s="11">
        <f>IF(OR(O59="",Q59="",J59="",J59&lt;=0),"",IFERROR((O59+Q59)*J59,""))</f>
        <v/>
      </c>
      <c r="S59" s="28">
        <f>IF(OR(R59="",Assumptions!$B$4=""),"",IFERROR(R59*Assumptions!$B$4,""))</f>
        <v/>
      </c>
      <c r="T59" s="28">
        <f>IF(OR(O59="",Assumptions!$B$5=""),"",IFERROR(O59*Assumptions!$B$5,""))</f>
        <v/>
      </c>
      <c r="U59" s="28">
        <f>IF(OR(P59="",Assumptions!$B$6=""),"",IFERROR(P59*Assumptions!$B$6,""))</f>
        <v/>
      </c>
      <c r="V59" s="28">
        <f>IF(OR(S59="",T59="",U59="",Assumptions!$B$8=""),"",IFERROR((S59+T59+U59)*(1+Assumptions!$B$8),""))</f>
        <v/>
      </c>
      <c r="W59" s="28">
        <f>IF(OR(V59="",H59="",Assumptions!$B$9="",Assumptions!$B$9&gt;=1),"",IFERROR(IF(VLOOKUP(H59,Assumptions!$A$17:$C$20,3,FALSE)&lt;=0,"",V59/(1-Assumptions!$B$9)*VLOOKUP(H59,Assumptions!$A$17:$C$20,3,FALSE)),""))</f>
        <v/>
      </c>
      <c r="X59" s="29">
        <f>IF(OR(W59="",Assumptions!$B$10=""),"",ROUND(MAX(W59,Assumptions!$B$10),0))</f>
        <v/>
      </c>
      <c r="Y59" s="11">
        <f>IF(H59="","",IFERROR(IF(VLOOKUP(H59,Assumptions!$A$17:$C$20,2,FALSE)&lt;=0,"",VLOOKUP(H59,Assumptions!$A$17:$C$20,2,FALSE)),""))</f>
        <v/>
      </c>
      <c r="Z59" s="28">
        <f>IF(OR(X59="",Y59=""),"",X59*Y59)</f>
        <v/>
      </c>
      <c r="AA59" s="14">
        <f>IF(COUNTA(A59:E59,H59:I59,K59,N59,P59,AB59)=0,"",IF(OR(D59="",H59="",P59=""),"Missing inputs",IF(W59="","Check assumptions or inputs",IF(W59&lt;Assumptions!$B$10,"Minimum price applied","Calculated price"))))</f>
        <v/>
      </c>
      <c r="AB59" s="2" t="n"/>
    </row>
    <row r="60" ht="23" customHeight="1">
      <c r="A60" s="2" t="n"/>
      <c r="B60" s="26" t="n"/>
      <c r="C60" s="2" t="n"/>
      <c r="D60" s="4" t="n"/>
      <c r="E60" s="5" t="n"/>
      <c r="F60" s="6">
        <f>IF(D60="","",IF(E60="",Assumptions!$B$11,E60))</f>
        <v/>
      </c>
      <c r="G60" s="27">
        <f>IF(OR(D60="",F60=""),"",IFERROR(D60*F60/43560,""))</f>
        <v/>
      </c>
      <c r="H60" s="2" t="n"/>
      <c r="I60" s="8" t="n"/>
      <c r="J60" s="9">
        <f>IF(D60="","",IF(I60="",Assumptions!$B$12,I60))</f>
        <v/>
      </c>
      <c r="K60" s="10" t="n"/>
      <c r="L60" s="11">
        <f>IF(D60="","",IF(K60="",Assumptions!$B$13,K60))</f>
        <v/>
      </c>
      <c r="M60" s="11">
        <f>IF(OR(G60="",L60="",L60&lt;=0),"",IFERROR(G60/L60,""))</f>
        <v/>
      </c>
      <c r="N60" s="10" t="n"/>
      <c r="O60" s="11">
        <f>IF(M60="","",IF(N60="",M60,N60))</f>
        <v/>
      </c>
      <c r="P60" s="10" t="n"/>
      <c r="Q60" s="11">
        <f>IF(P60="","",IF(OR(Assumptions!$B$7="",Assumptions!$B$7&lt;=0),"",IFERROR(P60/Assumptions!$B$7,"")))</f>
        <v/>
      </c>
      <c r="R60" s="11">
        <f>IF(OR(O60="",Q60="",J60="",J60&lt;=0),"",IFERROR((O60+Q60)*J60,""))</f>
        <v/>
      </c>
      <c r="S60" s="28">
        <f>IF(OR(R60="",Assumptions!$B$4=""),"",IFERROR(R60*Assumptions!$B$4,""))</f>
        <v/>
      </c>
      <c r="T60" s="28">
        <f>IF(OR(O60="",Assumptions!$B$5=""),"",IFERROR(O60*Assumptions!$B$5,""))</f>
        <v/>
      </c>
      <c r="U60" s="28">
        <f>IF(OR(P60="",Assumptions!$B$6=""),"",IFERROR(P60*Assumptions!$B$6,""))</f>
        <v/>
      </c>
      <c r="V60" s="28">
        <f>IF(OR(S60="",T60="",U60="",Assumptions!$B$8=""),"",IFERROR((S60+T60+U60)*(1+Assumptions!$B$8),""))</f>
        <v/>
      </c>
      <c r="W60" s="28">
        <f>IF(OR(V60="",H60="",Assumptions!$B$9="",Assumptions!$B$9&gt;=1),"",IFERROR(IF(VLOOKUP(H60,Assumptions!$A$17:$C$20,3,FALSE)&lt;=0,"",V60/(1-Assumptions!$B$9)*VLOOKUP(H60,Assumptions!$A$17:$C$20,3,FALSE)),""))</f>
        <v/>
      </c>
      <c r="X60" s="29">
        <f>IF(OR(W60="",Assumptions!$B$10=""),"",ROUND(MAX(W60,Assumptions!$B$10),0))</f>
        <v/>
      </c>
      <c r="Y60" s="11">
        <f>IF(H60="","",IFERROR(IF(VLOOKUP(H60,Assumptions!$A$17:$C$20,2,FALSE)&lt;=0,"",VLOOKUP(H60,Assumptions!$A$17:$C$20,2,FALSE)),""))</f>
        <v/>
      </c>
      <c r="Z60" s="28">
        <f>IF(OR(X60="",Y60=""),"",X60*Y60)</f>
        <v/>
      </c>
      <c r="AA60" s="14">
        <f>IF(COUNTA(A60:E60,H60:I60,K60,N60,P60,AB60)=0,"",IF(OR(D60="",H60="",P60=""),"Missing inputs",IF(W60="","Check assumptions or inputs",IF(W60&lt;Assumptions!$B$10,"Minimum price applied","Calculated price"))))</f>
        <v/>
      </c>
      <c r="AB60" s="2" t="n"/>
    </row>
    <row r="61" ht="23" customHeight="1">
      <c r="A61" s="2" t="n"/>
      <c r="B61" s="26" t="n"/>
      <c r="C61" s="2" t="n"/>
      <c r="D61" s="4" t="n"/>
      <c r="E61" s="5" t="n"/>
      <c r="F61" s="6">
        <f>IF(D61="","",IF(E61="",Assumptions!$B$11,E61))</f>
        <v/>
      </c>
      <c r="G61" s="27">
        <f>IF(OR(D61="",F61=""),"",IFERROR(D61*F61/43560,""))</f>
        <v/>
      </c>
      <c r="H61" s="2" t="n"/>
      <c r="I61" s="8" t="n"/>
      <c r="J61" s="9">
        <f>IF(D61="","",IF(I61="",Assumptions!$B$12,I61))</f>
        <v/>
      </c>
      <c r="K61" s="10" t="n"/>
      <c r="L61" s="11">
        <f>IF(D61="","",IF(K61="",Assumptions!$B$13,K61))</f>
        <v/>
      </c>
      <c r="M61" s="11">
        <f>IF(OR(G61="",L61="",L61&lt;=0),"",IFERROR(G61/L61,""))</f>
        <v/>
      </c>
      <c r="N61" s="10" t="n"/>
      <c r="O61" s="11">
        <f>IF(M61="","",IF(N61="",M61,N61))</f>
        <v/>
      </c>
      <c r="P61" s="10" t="n"/>
      <c r="Q61" s="11">
        <f>IF(P61="","",IF(OR(Assumptions!$B$7="",Assumptions!$B$7&lt;=0),"",IFERROR(P61/Assumptions!$B$7,"")))</f>
        <v/>
      </c>
      <c r="R61" s="11">
        <f>IF(OR(O61="",Q61="",J61="",J61&lt;=0),"",IFERROR((O61+Q61)*J61,""))</f>
        <v/>
      </c>
      <c r="S61" s="28">
        <f>IF(OR(R61="",Assumptions!$B$4=""),"",IFERROR(R61*Assumptions!$B$4,""))</f>
        <v/>
      </c>
      <c r="T61" s="28">
        <f>IF(OR(O61="",Assumptions!$B$5=""),"",IFERROR(O61*Assumptions!$B$5,""))</f>
        <v/>
      </c>
      <c r="U61" s="28">
        <f>IF(OR(P61="",Assumptions!$B$6=""),"",IFERROR(P61*Assumptions!$B$6,""))</f>
        <v/>
      </c>
      <c r="V61" s="28">
        <f>IF(OR(S61="",T61="",U61="",Assumptions!$B$8=""),"",IFERROR((S61+T61+U61)*(1+Assumptions!$B$8),""))</f>
        <v/>
      </c>
      <c r="W61" s="28">
        <f>IF(OR(V61="",H61="",Assumptions!$B$9="",Assumptions!$B$9&gt;=1),"",IFERROR(IF(VLOOKUP(H61,Assumptions!$A$17:$C$20,3,FALSE)&lt;=0,"",V61/(1-Assumptions!$B$9)*VLOOKUP(H61,Assumptions!$A$17:$C$20,3,FALSE)),""))</f>
        <v/>
      </c>
      <c r="X61" s="29">
        <f>IF(OR(W61="",Assumptions!$B$10=""),"",ROUND(MAX(W61,Assumptions!$B$10),0))</f>
        <v/>
      </c>
      <c r="Y61" s="11">
        <f>IF(H61="","",IFERROR(IF(VLOOKUP(H61,Assumptions!$A$17:$C$20,2,FALSE)&lt;=0,"",VLOOKUP(H61,Assumptions!$A$17:$C$20,2,FALSE)),""))</f>
        <v/>
      </c>
      <c r="Z61" s="28">
        <f>IF(OR(X61="",Y61=""),"",X61*Y61)</f>
        <v/>
      </c>
      <c r="AA61" s="14">
        <f>IF(COUNTA(A61:E61,H61:I61,K61,N61,P61,AB61)=0,"",IF(OR(D61="",H61="",P61=""),"Missing inputs",IF(W61="","Check assumptions or inputs",IF(W61&lt;Assumptions!$B$10,"Minimum price applied","Calculated price"))))</f>
        <v/>
      </c>
      <c r="AB61" s="2" t="n"/>
    </row>
    <row r="62" ht="23" customHeight="1">
      <c r="A62" s="2" t="n"/>
      <c r="B62" s="26" t="n"/>
      <c r="C62" s="2" t="n"/>
      <c r="D62" s="4" t="n"/>
      <c r="E62" s="5" t="n"/>
      <c r="F62" s="6">
        <f>IF(D62="","",IF(E62="",Assumptions!$B$11,E62))</f>
        <v/>
      </c>
      <c r="G62" s="27">
        <f>IF(OR(D62="",F62=""),"",IFERROR(D62*F62/43560,""))</f>
        <v/>
      </c>
      <c r="H62" s="2" t="n"/>
      <c r="I62" s="8" t="n"/>
      <c r="J62" s="9">
        <f>IF(D62="","",IF(I62="",Assumptions!$B$12,I62))</f>
        <v/>
      </c>
      <c r="K62" s="10" t="n"/>
      <c r="L62" s="11">
        <f>IF(D62="","",IF(K62="",Assumptions!$B$13,K62))</f>
        <v/>
      </c>
      <c r="M62" s="11">
        <f>IF(OR(G62="",L62="",L62&lt;=0),"",IFERROR(G62/L62,""))</f>
        <v/>
      </c>
      <c r="N62" s="10" t="n"/>
      <c r="O62" s="11">
        <f>IF(M62="","",IF(N62="",M62,N62))</f>
        <v/>
      </c>
      <c r="P62" s="10" t="n"/>
      <c r="Q62" s="11">
        <f>IF(P62="","",IF(OR(Assumptions!$B$7="",Assumptions!$B$7&lt;=0),"",IFERROR(P62/Assumptions!$B$7,"")))</f>
        <v/>
      </c>
      <c r="R62" s="11">
        <f>IF(OR(O62="",Q62="",J62="",J62&lt;=0),"",IFERROR((O62+Q62)*J62,""))</f>
        <v/>
      </c>
      <c r="S62" s="28">
        <f>IF(OR(R62="",Assumptions!$B$4=""),"",IFERROR(R62*Assumptions!$B$4,""))</f>
        <v/>
      </c>
      <c r="T62" s="28">
        <f>IF(OR(O62="",Assumptions!$B$5=""),"",IFERROR(O62*Assumptions!$B$5,""))</f>
        <v/>
      </c>
      <c r="U62" s="28">
        <f>IF(OR(P62="",Assumptions!$B$6=""),"",IFERROR(P62*Assumptions!$B$6,""))</f>
        <v/>
      </c>
      <c r="V62" s="28">
        <f>IF(OR(S62="",T62="",U62="",Assumptions!$B$8=""),"",IFERROR((S62+T62+U62)*(1+Assumptions!$B$8),""))</f>
        <v/>
      </c>
      <c r="W62" s="28">
        <f>IF(OR(V62="",H62="",Assumptions!$B$9="",Assumptions!$B$9&gt;=1),"",IFERROR(IF(VLOOKUP(H62,Assumptions!$A$17:$C$20,3,FALSE)&lt;=0,"",V62/(1-Assumptions!$B$9)*VLOOKUP(H62,Assumptions!$A$17:$C$20,3,FALSE)),""))</f>
        <v/>
      </c>
      <c r="X62" s="29">
        <f>IF(OR(W62="",Assumptions!$B$10=""),"",ROUND(MAX(W62,Assumptions!$B$10),0))</f>
        <v/>
      </c>
      <c r="Y62" s="11">
        <f>IF(H62="","",IFERROR(IF(VLOOKUP(H62,Assumptions!$A$17:$C$20,2,FALSE)&lt;=0,"",VLOOKUP(H62,Assumptions!$A$17:$C$20,2,FALSE)),""))</f>
        <v/>
      </c>
      <c r="Z62" s="28">
        <f>IF(OR(X62="",Y62=""),"",X62*Y62)</f>
        <v/>
      </c>
      <c r="AA62" s="14">
        <f>IF(COUNTA(A62:E62,H62:I62,K62,N62,P62,AB62)=0,"",IF(OR(D62="",H62="",P62=""),"Missing inputs",IF(W62="","Check assumptions or inputs",IF(W62&lt;Assumptions!$B$10,"Minimum price applied","Calculated price"))))</f>
        <v/>
      </c>
      <c r="AB62" s="2" t="n"/>
    </row>
    <row r="63" ht="23" customHeight="1">
      <c r="A63" s="2" t="n"/>
      <c r="B63" s="26" t="n"/>
      <c r="C63" s="2" t="n"/>
      <c r="D63" s="4" t="n"/>
      <c r="E63" s="5" t="n"/>
      <c r="F63" s="6">
        <f>IF(D63="","",IF(E63="",Assumptions!$B$11,E63))</f>
        <v/>
      </c>
      <c r="G63" s="27">
        <f>IF(OR(D63="",F63=""),"",IFERROR(D63*F63/43560,""))</f>
        <v/>
      </c>
      <c r="H63" s="2" t="n"/>
      <c r="I63" s="8" t="n"/>
      <c r="J63" s="9">
        <f>IF(D63="","",IF(I63="",Assumptions!$B$12,I63))</f>
        <v/>
      </c>
      <c r="K63" s="10" t="n"/>
      <c r="L63" s="11">
        <f>IF(D63="","",IF(K63="",Assumptions!$B$13,K63))</f>
        <v/>
      </c>
      <c r="M63" s="11">
        <f>IF(OR(G63="",L63="",L63&lt;=0),"",IFERROR(G63/L63,""))</f>
        <v/>
      </c>
      <c r="N63" s="10" t="n"/>
      <c r="O63" s="11">
        <f>IF(M63="","",IF(N63="",M63,N63))</f>
        <v/>
      </c>
      <c r="P63" s="10" t="n"/>
      <c r="Q63" s="11">
        <f>IF(P63="","",IF(OR(Assumptions!$B$7="",Assumptions!$B$7&lt;=0),"",IFERROR(P63/Assumptions!$B$7,"")))</f>
        <v/>
      </c>
      <c r="R63" s="11">
        <f>IF(OR(O63="",Q63="",J63="",J63&lt;=0),"",IFERROR((O63+Q63)*J63,""))</f>
        <v/>
      </c>
      <c r="S63" s="28">
        <f>IF(OR(R63="",Assumptions!$B$4=""),"",IFERROR(R63*Assumptions!$B$4,""))</f>
        <v/>
      </c>
      <c r="T63" s="28">
        <f>IF(OR(O63="",Assumptions!$B$5=""),"",IFERROR(O63*Assumptions!$B$5,""))</f>
        <v/>
      </c>
      <c r="U63" s="28">
        <f>IF(OR(P63="",Assumptions!$B$6=""),"",IFERROR(P63*Assumptions!$B$6,""))</f>
        <v/>
      </c>
      <c r="V63" s="28">
        <f>IF(OR(S63="",T63="",U63="",Assumptions!$B$8=""),"",IFERROR((S63+T63+U63)*(1+Assumptions!$B$8),""))</f>
        <v/>
      </c>
      <c r="W63" s="28">
        <f>IF(OR(V63="",H63="",Assumptions!$B$9="",Assumptions!$B$9&gt;=1),"",IFERROR(IF(VLOOKUP(H63,Assumptions!$A$17:$C$20,3,FALSE)&lt;=0,"",V63/(1-Assumptions!$B$9)*VLOOKUP(H63,Assumptions!$A$17:$C$20,3,FALSE)),""))</f>
        <v/>
      </c>
      <c r="X63" s="29">
        <f>IF(OR(W63="",Assumptions!$B$10=""),"",ROUND(MAX(W63,Assumptions!$B$10),0))</f>
        <v/>
      </c>
      <c r="Y63" s="11">
        <f>IF(H63="","",IFERROR(IF(VLOOKUP(H63,Assumptions!$A$17:$C$20,2,FALSE)&lt;=0,"",VLOOKUP(H63,Assumptions!$A$17:$C$20,2,FALSE)),""))</f>
        <v/>
      </c>
      <c r="Z63" s="28">
        <f>IF(OR(X63="",Y63=""),"",X63*Y63)</f>
        <v/>
      </c>
      <c r="AA63" s="14">
        <f>IF(COUNTA(A63:E63,H63:I63,K63,N63,P63,AB63)=0,"",IF(OR(D63="",H63="",P63=""),"Missing inputs",IF(W63="","Check assumptions or inputs",IF(W63&lt;Assumptions!$B$10,"Minimum price applied","Calculated price"))))</f>
        <v/>
      </c>
      <c r="AB63" s="2" t="n"/>
    </row>
    <row r="64" ht="23" customHeight="1">
      <c r="A64" s="2" t="n"/>
      <c r="B64" s="26" t="n"/>
      <c r="C64" s="2" t="n"/>
      <c r="D64" s="4" t="n"/>
      <c r="E64" s="5" t="n"/>
      <c r="F64" s="6">
        <f>IF(D64="","",IF(E64="",Assumptions!$B$11,E64))</f>
        <v/>
      </c>
      <c r="G64" s="27">
        <f>IF(OR(D64="",F64=""),"",IFERROR(D64*F64/43560,""))</f>
        <v/>
      </c>
      <c r="H64" s="2" t="n"/>
      <c r="I64" s="8" t="n"/>
      <c r="J64" s="9">
        <f>IF(D64="","",IF(I64="",Assumptions!$B$12,I64))</f>
        <v/>
      </c>
      <c r="K64" s="10" t="n"/>
      <c r="L64" s="11">
        <f>IF(D64="","",IF(K64="",Assumptions!$B$13,K64))</f>
        <v/>
      </c>
      <c r="M64" s="11">
        <f>IF(OR(G64="",L64="",L64&lt;=0),"",IFERROR(G64/L64,""))</f>
        <v/>
      </c>
      <c r="N64" s="10" t="n"/>
      <c r="O64" s="11">
        <f>IF(M64="","",IF(N64="",M64,N64))</f>
        <v/>
      </c>
      <c r="P64" s="10" t="n"/>
      <c r="Q64" s="11">
        <f>IF(P64="","",IF(OR(Assumptions!$B$7="",Assumptions!$B$7&lt;=0),"",IFERROR(P64/Assumptions!$B$7,"")))</f>
        <v/>
      </c>
      <c r="R64" s="11">
        <f>IF(OR(O64="",Q64="",J64="",J64&lt;=0),"",IFERROR((O64+Q64)*J64,""))</f>
        <v/>
      </c>
      <c r="S64" s="28">
        <f>IF(OR(R64="",Assumptions!$B$4=""),"",IFERROR(R64*Assumptions!$B$4,""))</f>
        <v/>
      </c>
      <c r="T64" s="28">
        <f>IF(OR(O64="",Assumptions!$B$5=""),"",IFERROR(O64*Assumptions!$B$5,""))</f>
        <v/>
      </c>
      <c r="U64" s="28">
        <f>IF(OR(P64="",Assumptions!$B$6=""),"",IFERROR(P64*Assumptions!$B$6,""))</f>
        <v/>
      </c>
      <c r="V64" s="28">
        <f>IF(OR(S64="",T64="",U64="",Assumptions!$B$8=""),"",IFERROR((S64+T64+U64)*(1+Assumptions!$B$8),""))</f>
        <v/>
      </c>
      <c r="W64" s="28">
        <f>IF(OR(V64="",H64="",Assumptions!$B$9="",Assumptions!$B$9&gt;=1),"",IFERROR(IF(VLOOKUP(H64,Assumptions!$A$17:$C$20,3,FALSE)&lt;=0,"",V64/(1-Assumptions!$B$9)*VLOOKUP(H64,Assumptions!$A$17:$C$20,3,FALSE)),""))</f>
        <v/>
      </c>
      <c r="X64" s="29">
        <f>IF(OR(W64="",Assumptions!$B$10=""),"",ROUND(MAX(W64,Assumptions!$B$10),0))</f>
        <v/>
      </c>
      <c r="Y64" s="11">
        <f>IF(H64="","",IFERROR(IF(VLOOKUP(H64,Assumptions!$A$17:$C$20,2,FALSE)&lt;=0,"",VLOOKUP(H64,Assumptions!$A$17:$C$20,2,FALSE)),""))</f>
        <v/>
      </c>
      <c r="Z64" s="28">
        <f>IF(OR(X64="",Y64=""),"",X64*Y64)</f>
        <v/>
      </c>
      <c r="AA64" s="14">
        <f>IF(COUNTA(A64:E64,H64:I64,K64,N64,P64,AB64)=0,"",IF(OR(D64="",H64="",P64=""),"Missing inputs",IF(W64="","Check assumptions or inputs",IF(W64&lt;Assumptions!$B$10,"Minimum price applied","Calculated price"))))</f>
        <v/>
      </c>
      <c r="AB64" s="2" t="n"/>
    </row>
    <row r="65" ht="23" customHeight="1">
      <c r="A65" s="2" t="n"/>
      <c r="B65" s="26" t="n"/>
      <c r="C65" s="2" t="n"/>
      <c r="D65" s="4" t="n"/>
      <c r="E65" s="5" t="n"/>
      <c r="F65" s="6">
        <f>IF(D65="","",IF(E65="",Assumptions!$B$11,E65))</f>
        <v/>
      </c>
      <c r="G65" s="27">
        <f>IF(OR(D65="",F65=""),"",IFERROR(D65*F65/43560,""))</f>
        <v/>
      </c>
      <c r="H65" s="2" t="n"/>
      <c r="I65" s="8" t="n"/>
      <c r="J65" s="9">
        <f>IF(D65="","",IF(I65="",Assumptions!$B$12,I65))</f>
        <v/>
      </c>
      <c r="K65" s="10" t="n"/>
      <c r="L65" s="11">
        <f>IF(D65="","",IF(K65="",Assumptions!$B$13,K65))</f>
        <v/>
      </c>
      <c r="M65" s="11">
        <f>IF(OR(G65="",L65="",L65&lt;=0),"",IFERROR(G65/L65,""))</f>
        <v/>
      </c>
      <c r="N65" s="10" t="n"/>
      <c r="O65" s="11">
        <f>IF(M65="","",IF(N65="",M65,N65))</f>
        <v/>
      </c>
      <c r="P65" s="10" t="n"/>
      <c r="Q65" s="11">
        <f>IF(P65="","",IF(OR(Assumptions!$B$7="",Assumptions!$B$7&lt;=0),"",IFERROR(P65/Assumptions!$B$7,"")))</f>
        <v/>
      </c>
      <c r="R65" s="11">
        <f>IF(OR(O65="",Q65="",J65="",J65&lt;=0),"",IFERROR((O65+Q65)*J65,""))</f>
        <v/>
      </c>
      <c r="S65" s="28">
        <f>IF(OR(R65="",Assumptions!$B$4=""),"",IFERROR(R65*Assumptions!$B$4,""))</f>
        <v/>
      </c>
      <c r="T65" s="28">
        <f>IF(OR(O65="",Assumptions!$B$5=""),"",IFERROR(O65*Assumptions!$B$5,""))</f>
        <v/>
      </c>
      <c r="U65" s="28">
        <f>IF(OR(P65="",Assumptions!$B$6=""),"",IFERROR(P65*Assumptions!$B$6,""))</f>
        <v/>
      </c>
      <c r="V65" s="28">
        <f>IF(OR(S65="",T65="",U65="",Assumptions!$B$8=""),"",IFERROR((S65+T65+U65)*(1+Assumptions!$B$8),""))</f>
        <v/>
      </c>
      <c r="W65" s="28">
        <f>IF(OR(V65="",H65="",Assumptions!$B$9="",Assumptions!$B$9&gt;=1),"",IFERROR(IF(VLOOKUP(H65,Assumptions!$A$17:$C$20,3,FALSE)&lt;=0,"",V65/(1-Assumptions!$B$9)*VLOOKUP(H65,Assumptions!$A$17:$C$20,3,FALSE)),""))</f>
        <v/>
      </c>
      <c r="X65" s="29">
        <f>IF(OR(W65="",Assumptions!$B$10=""),"",ROUND(MAX(W65,Assumptions!$B$10),0))</f>
        <v/>
      </c>
      <c r="Y65" s="11">
        <f>IF(H65="","",IFERROR(IF(VLOOKUP(H65,Assumptions!$A$17:$C$20,2,FALSE)&lt;=0,"",VLOOKUP(H65,Assumptions!$A$17:$C$20,2,FALSE)),""))</f>
        <v/>
      </c>
      <c r="Z65" s="28">
        <f>IF(OR(X65="",Y65=""),"",X65*Y65)</f>
        <v/>
      </c>
      <c r="AA65" s="14">
        <f>IF(COUNTA(A65:E65,H65:I65,K65,N65,P65,AB65)=0,"",IF(OR(D65="",H65="",P65=""),"Missing inputs",IF(W65="","Check assumptions or inputs",IF(W65&lt;Assumptions!$B$10,"Minimum price applied","Calculated price"))))</f>
        <v/>
      </c>
      <c r="AB65" s="2" t="n"/>
    </row>
    <row r="66" ht="23" customHeight="1">
      <c r="A66" s="2" t="n"/>
      <c r="B66" s="26" t="n"/>
      <c r="C66" s="2" t="n"/>
      <c r="D66" s="4" t="n"/>
      <c r="E66" s="5" t="n"/>
      <c r="F66" s="6">
        <f>IF(D66="","",IF(E66="",Assumptions!$B$11,E66))</f>
        <v/>
      </c>
      <c r="G66" s="27">
        <f>IF(OR(D66="",F66=""),"",IFERROR(D66*F66/43560,""))</f>
        <v/>
      </c>
      <c r="H66" s="2" t="n"/>
      <c r="I66" s="8" t="n"/>
      <c r="J66" s="9">
        <f>IF(D66="","",IF(I66="",Assumptions!$B$12,I66))</f>
        <v/>
      </c>
      <c r="K66" s="10" t="n"/>
      <c r="L66" s="11">
        <f>IF(D66="","",IF(K66="",Assumptions!$B$13,K66))</f>
        <v/>
      </c>
      <c r="M66" s="11">
        <f>IF(OR(G66="",L66="",L66&lt;=0),"",IFERROR(G66/L66,""))</f>
        <v/>
      </c>
      <c r="N66" s="10" t="n"/>
      <c r="O66" s="11">
        <f>IF(M66="","",IF(N66="",M66,N66))</f>
        <v/>
      </c>
      <c r="P66" s="10" t="n"/>
      <c r="Q66" s="11">
        <f>IF(P66="","",IF(OR(Assumptions!$B$7="",Assumptions!$B$7&lt;=0),"",IFERROR(P66/Assumptions!$B$7,"")))</f>
        <v/>
      </c>
      <c r="R66" s="11">
        <f>IF(OR(O66="",Q66="",J66="",J66&lt;=0),"",IFERROR((O66+Q66)*J66,""))</f>
        <v/>
      </c>
      <c r="S66" s="28">
        <f>IF(OR(R66="",Assumptions!$B$4=""),"",IFERROR(R66*Assumptions!$B$4,""))</f>
        <v/>
      </c>
      <c r="T66" s="28">
        <f>IF(OR(O66="",Assumptions!$B$5=""),"",IFERROR(O66*Assumptions!$B$5,""))</f>
        <v/>
      </c>
      <c r="U66" s="28">
        <f>IF(OR(P66="",Assumptions!$B$6=""),"",IFERROR(P66*Assumptions!$B$6,""))</f>
        <v/>
      </c>
      <c r="V66" s="28">
        <f>IF(OR(S66="",T66="",U66="",Assumptions!$B$8=""),"",IFERROR((S66+T66+U66)*(1+Assumptions!$B$8),""))</f>
        <v/>
      </c>
      <c r="W66" s="28">
        <f>IF(OR(V66="",H66="",Assumptions!$B$9="",Assumptions!$B$9&gt;=1),"",IFERROR(IF(VLOOKUP(H66,Assumptions!$A$17:$C$20,3,FALSE)&lt;=0,"",V66/(1-Assumptions!$B$9)*VLOOKUP(H66,Assumptions!$A$17:$C$20,3,FALSE)),""))</f>
        <v/>
      </c>
      <c r="X66" s="29">
        <f>IF(OR(W66="",Assumptions!$B$10=""),"",ROUND(MAX(W66,Assumptions!$B$10),0))</f>
        <v/>
      </c>
      <c r="Y66" s="11">
        <f>IF(H66="","",IFERROR(IF(VLOOKUP(H66,Assumptions!$A$17:$C$20,2,FALSE)&lt;=0,"",VLOOKUP(H66,Assumptions!$A$17:$C$20,2,FALSE)),""))</f>
        <v/>
      </c>
      <c r="Z66" s="28">
        <f>IF(OR(X66="",Y66=""),"",X66*Y66)</f>
        <v/>
      </c>
      <c r="AA66" s="14">
        <f>IF(COUNTA(A66:E66,H66:I66,K66,N66,P66,AB66)=0,"",IF(OR(D66="",H66="",P66=""),"Missing inputs",IF(W66="","Check assumptions or inputs",IF(W66&lt;Assumptions!$B$10,"Minimum price applied","Calculated price"))))</f>
        <v/>
      </c>
      <c r="AB66" s="2" t="n"/>
    </row>
    <row r="67" ht="23" customHeight="1">
      <c r="A67" s="2" t="n"/>
      <c r="B67" s="26" t="n"/>
      <c r="C67" s="2" t="n"/>
      <c r="D67" s="4" t="n"/>
      <c r="E67" s="5" t="n"/>
      <c r="F67" s="6">
        <f>IF(D67="","",IF(E67="",Assumptions!$B$11,E67))</f>
        <v/>
      </c>
      <c r="G67" s="27">
        <f>IF(OR(D67="",F67=""),"",IFERROR(D67*F67/43560,""))</f>
        <v/>
      </c>
      <c r="H67" s="2" t="n"/>
      <c r="I67" s="8" t="n"/>
      <c r="J67" s="9">
        <f>IF(D67="","",IF(I67="",Assumptions!$B$12,I67))</f>
        <v/>
      </c>
      <c r="K67" s="10" t="n"/>
      <c r="L67" s="11">
        <f>IF(D67="","",IF(K67="",Assumptions!$B$13,K67))</f>
        <v/>
      </c>
      <c r="M67" s="11">
        <f>IF(OR(G67="",L67="",L67&lt;=0),"",IFERROR(G67/L67,""))</f>
        <v/>
      </c>
      <c r="N67" s="10" t="n"/>
      <c r="O67" s="11">
        <f>IF(M67="","",IF(N67="",M67,N67))</f>
        <v/>
      </c>
      <c r="P67" s="10" t="n"/>
      <c r="Q67" s="11">
        <f>IF(P67="","",IF(OR(Assumptions!$B$7="",Assumptions!$B$7&lt;=0),"",IFERROR(P67/Assumptions!$B$7,"")))</f>
        <v/>
      </c>
      <c r="R67" s="11">
        <f>IF(OR(O67="",Q67="",J67="",J67&lt;=0),"",IFERROR((O67+Q67)*J67,""))</f>
        <v/>
      </c>
      <c r="S67" s="28">
        <f>IF(OR(R67="",Assumptions!$B$4=""),"",IFERROR(R67*Assumptions!$B$4,""))</f>
        <v/>
      </c>
      <c r="T67" s="28">
        <f>IF(OR(O67="",Assumptions!$B$5=""),"",IFERROR(O67*Assumptions!$B$5,""))</f>
        <v/>
      </c>
      <c r="U67" s="28">
        <f>IF(OR(P67="",Assumptions!$B$6=""),"",IFERROR(P67*Assumptions!$B$6,""))</f>
        <v/>
      </c>
      <c r="V67" s="28">
        <f>IF(OR(S67="",T67="",U67="",Assumptions!$B$8=""),"",IFERROR((S67+T67+U67)*(1+Assumptions!$B$8),""))</f>
        <v/>
      </c>
      <c r="W67" s="28">
        <f>IF(OR(V67="",H67="",Assumptions!$B$9="",Assumptions!$B$9&gt;=1),"",IFERROR(IF(VLOOKUP(H67,Assumptions!$A$17:$C$20,3,FALSE)&lt;=0,"",V67/(1-Assumptions!$B$9)*VLOOKUP(H67,Assumptions!$A$17:$C$20,3,FALSE)),""))</f>
        <v/>
      </c>
      <c r="X67" s="29">
        <f>IF(OR(W67="",Assumptions!$B$10=""),"",ROUND(MAX(W67,Assumptions!$B$10),0))</f>
        <v/>
      </c>
      <c r="Y67" s="11">
        <f>IF(H67="","",IFERROR(IF(VLOOKUP(H67,Assumptions!$A$17:$C$20,2,FALSE)&lt;=0,"",VLOOKUP(H67,Assumptions!$A$17:$C$20,2,FALSE)),""))</f>
        <v/>
      </c>
      <c r="Z67" s="28">
        <f>IF(OR(X67="",Y67=""),"",X67*Y67)</f>
        <v/>
      </c>
      <c r="AA67" s="14">
        <f>IF(COUNTA(A67:E67,H67:I67,K67,N67,P67,AB67)=0,"",IF(OR(D67="",H67="",P67=""),"Missing inputs",IF(W67="","Check assumptions or inputs",IF(W67&lt;Assumptions!$B$10,"Minimum price applied","Calculated price"))))</f>
        <v/>
      </c>
      <c r="AB67" s="2" t="n"/>
    </row>
    <row r="68" ht="23" customHeight="1">
      <c r="A68" s="2" t="n"/>
      <c r="B68" s="26" t="n"/>
      <c r="C68" s="2" t="n"/>
      <c r="D68" s="4" t="n"/>
      <c r="E68" s="5" t="n"/>
      <c r="F68" s="6">
        <f>IF(D68="","",IF(E68="",Assumptions!$B$11,E68))</f>
        <v/>
      </c>
      <c r="G68" s="27">
        <f>IF(OR(D68="",F68=""),"",IFERROR(D68*F68/43560,""))</f>
        <v/>
      </c>
      <c r="H68" s="2" t="n"/>
      <c r="I68" s="8" t="n"/>
      <c r="J68" s="9">
        <f>IF(D68="","",IF(I68="",Assumptions!$B$12,I68))</f>
        <v/>
      </c>
      <c r="K68" s="10" t="n"/>
      <c r="L68" s="11">
        <f>IF(D68="","",IF(K68="",Assumptions!$B$13,K68))</f>
        <v/>
      </c>
      <c r="M68" s="11">
        <f>IF(OR(G68="",L68="",L68&lt;=0),"",IFERROR(G68/L68,""))</f>
        <v/>
      </c>
      <c r="N68" s="10" t="n"/>
      <c r="O68" s="11">
        <f>IF(M68="","",IF(N68="",M68,N68))</f>
        <v/>
      </c>
      <c r="P68" s="10" t="n"/>
      <c r="Q68" s="11">
        <f>IF(P68="","",IF(OR(Assumptions!$B$7="",Assumptions!$B$7&lt;=0),"",IFERROR(P68/Assumptions!$B$7,"")))</f>
        <v/>
      </c>
      <c r="R68" s="11">
        <f>IF(OR(O68="",Q68="",J68="",J68&lt;=0),"",IFERROR((O68+Q68)*J68,""))</f>
        <v/>
      </c>
      <c r="S68" s="28">
        <f>IF(OR(R68="",Assumptions!$B$4=""),"",IFERROR(R68*Assumptions!$B$4,""))</f>
        <v/>
      </c>
      <c r="T68" s="28">
        <f>IF(OR(O68="",Assumptions!$B$5=""),"",IFERROR(O68*Assumptions!$B$5,""))</f>
        <v/>
      </c>
      <c r="U68" s="28">
        <f>IF(OR(P68="",Assumptions!$B$6=""),"",IFERROR(P68*Assumptions!$B$6,""))</f>
        <v/>
      </c>
      <c r="V68" s="28">
        <f>IF(OR(S68="",T68="",U68="",Assumptions!$B$8=""),"",IFERROR((S68+T68+U68)*(1+Assumptions!$B$8),""))</f>
        <v/>
      </c>
      <c r="W68" s="28">
        <f>IF(OR(V68="",H68="",Assumptions!$B$9="",Assumptions!$B$9&gt;=1),"",IFERROR(IF(VLOOKUP(H68,Assumptions!$A$17:$C$20,3,FALSE)&lt;=0,"",V68/(1-Assumptions!$B$9)*VLOOKUP(H68,Assumptions!$A$17:$C$20,3,FALSE)),""))</f>
        <v/>
      </c>
      <c r="X68" s="29">
        <f>IF(OR(W68="",Assumptions!$B$10=""),"",ROUND(MAX(W68,Assumptions!$B$10),0))</f>
        <v/>
      </c>
      <c r="Y68" s="11">
        <f>IF(H68="","",IFERROR(IF(VLOOKUP(H68,Assumptions!$A$17:$C$20,2,FALSE)&lt;=0,"",VLOOKUP(H68,Assumptions!$A$17:$C$20,2,FALSE)),""))</f>
        <v/>
      </c>
      <c r="Z68" s="28">
        <f>IF(OR(X68="",Y68=""),"",X68*Y68)</f>
        <v/>
      </c>
      <c r="AA68" s="14">
        <f>IF(COUNTA(A68:E68,H68:I68,K68,N68,P68,AB68)=0,"",IF(OR(D68="",H68="",P68=""),"Missing inputs",IF(W68="","Check assumptions or inputs",IF(W68&lt;Assumptions!$B$10,"Minimum price applied","Calculated price"))))</f>
        <v/>
      </c>
      <c r="AB68" s="2" t="n"/>
    </row>
    <row r="69" ht="23" customHeight="1">
      <c r="A69" s="2" t="n"/>
      <c r="B69" s="26" t="n"/>
      <c r="C69" s="2" t="n"/>
      <c r="D69" s="4" t="n"/>
      <c r="E69" s="5" t="n"/>
      <c r="F69" s="6">
        <f>IF(D69="","",IF(E69="",Assumptions!$B$11,E69))</f>
        <v/>
      </c>
      <c r="G69" s="27">
        <f>IF(OR(D69="",F69=""),"",IFERROR(D69*F69/43560,""))</f>
        <v/>
      </c>
      <c r="H69" s="2" t="n"/>
      <c r="I69" s="8" t="n"/>
      <c r="J69" s="9">
        <f>IF(D69="","",IF(I69="",Assumptions!$B$12,I69))</f>
        <v/>
      </c>
      <c r="K69" s="10" t="n"/>
      <c r="L69" s="11">
        <f>IF(D69="","",IF(K69="",Assumptions!$B$13,K69))</f>
        <v/>
      </c>
      <c r="M69" s="11">
        <f>IF(OR(G69="",L69="",L69&lt;=0),"",IFERROR(G69/L69,""))</f>
        <v/>
      </c>
      <c r="N69" s="10" t="n"/>
      <c r="O69" s="11">
        <f>IF(M69="","",IF(N69="",M69,N69))</f>
        <v/>
      </c>
      <c r="P69" s="10" t="n"/>
      <c r="Q69" s="11">
        <f>IF(P69="","",IF(OR(Assumptions!$B$7="",Assumptions!$B$7&lt;=0),"",IFERROR(P69/Assumptions!$B$7,"")))</f>
        <v/>
      </c>
      <c r="R69" s="11">
        <f>IF(OR(O69="",Q69="",J69="",J69&lt;=0),"",IFERROR((O69+Q69)*J69,""))</f>
        <v/>
      </c>
      <c r="S69" s="28">
        <f>IF(OR(R69="",Assumptions!$B$4=""),"",IFERROR(R69*Assumptions!$B$4,""))</f>
        <v/>
      </c>
      <c r="T69" s="28">
        <f>IF(OR(O69="",Assumptions!$B$5=""),"",IFERROR(O69*Assumptions!$B$5,""))</f>
        <v/>
      </c>
      <c r="U69" s="28">
        <f>IF(OR(P69="",Assumptions!$B$6=""),"",IFERROR(P69*Assumptions!$B$6,""))</f>
        <v/>
      </c>
      <c r="V69" s="28">
        <f>IF(OR(S69="",T69="",U69="",Assumptions!$B$8=""),"",IFERROR((S69+T69+U69)*(1+Assumptions!$B$8),""))</f>
        <v/>
      </c>
      <c r="W69" s="28">
        <f>IF(OR(V69="",H69="",Assumptions!$B$9="",Assumptions!$B$9&gt;=1),"",IFERROR(IF(VLOOKUP(H69,Assumptions!$A$17:$C$20,3,FALSE)&lt;=0,"",V69/(1-Assumptions!$B$9)*VLOOKUP(H69,Assumptions!$A$17:$C$20,3,FALSE)),""))</f>
        <v/>
      </c>
      <c r="X69" s="29">
        <f>IF(OR(W69="",Assumptions!$B$10=""),"",ROUND(MAX(W69,Assumptions!$B$10),0))</f>
        <v/>
      </c>
      <c r="Y69" s="11">
        <f>IF(H69="","",IFERROR(IF(VLOOKUP(H69,Assumptions!$A$17:$C$20,2,FALSE)&lt;=0,"",VLOOKUP(H69,Assumptions!$A$17:$C$20,2,FALSE)),""))</f>
        <v/>
      </c>
      <c r="Z69" s="28">
        <f>IF(OR(X69="",Y69=""),"",X69*Y69)</f>
        <v/>
      </c>
      <c r="AA69" s="14">
        <f>IF(COUNTA(A69:E69,H69:I69,K69,N69,P69,AB69)=0,"",IF(OR(D69="",H69="",P69=""),"Missing inputs",IF(W69="","Check assumptions or inputs",IF(W69&lt;Assumptions!$B$10,"Minimum price applied","Calculated price"))))</f>
        <v/>
      </c>
      <c r="AB69" s="2" t="n"/>
    </row>
    <row r="70" ht="23" customHeight="1">
      <c r="A70" s="2" t="n"/>
      <c r="B70" s="26" t="n"/>
      <c r="C70" s="2" t="n"/>
      <c r="D70" s="4" t="n"/>
      <c r="E70" s="5" t="n"/>
      <c r="F70" s="6">
        <f>IF(D70="","",IF(E70="",Assumptions!$B$11,E70))</f>
        <v/>
      </c>
      <c r="G70" s="27">
        <f>IF(OR(D70="",F70=""),"",IFERROR(D70*F70/43560,""))</f>
        <v/>
      </c>
      <c r="H70" s="2" t="n"/>
      <c r="I70" s="8" t="n"/>
      <c r="J70" s="9">
        <f>IF(D70="","",IF(I70="",Assumptions!$B$12,I70))</f>
        <v/>
      </c>
      <c r="K70" s="10" t="n"/>
      <c r="L70" s="11">
        <f>IF(D70="","",IF(K70="",Assumptions!$B$13,K70))</f>
        <v/>
      </c>
      <c r="M70" s="11">
        <f>IF(OR(G70="",L70="",L70&lt;=0),"",IFERROR(G70/L70,""))</f>
        <v/>
      </c>
      <c r="N70" s="10" t="n"/>
      <c r="O70" s="11">
        <f>IF(M70="","",IF(N70="",M70,N70))</f>
        <v/>
      </c>
      <c r="P70" s="10" t="n"/>
      <c r="Q70" s="11">
        <f>IF(P70="","",IF(OR(Assumptions!$B$7="",Assumptions!$B$7&lt;=0),"",IFERROR(P70/Assumptions!$B$7,"")))</f>
        <v/>
      </c>
      <c r="R70" s="11">
        <f>IF(OR(O70="",Q70="",J70="",J70&lt;=0),"",IFERROR((O70+Q70)*J70,""))</f>
        <v/>
      </c>
      <c r="S70" s="28">
        <f>IF(OR(R70="",Assumptions!$B$4=""),"",IFERROR(R70*Assumptions!$B$4,""))</f>
        <v/>
      </c>
      <c r="T70" s="28">
        <f>IF(OR(O70="",Assumptions!$B$5=""),"",IFERROR(O70*Assumptions!$B$5,""))</f>
        <v/>
      </c>
      <c r="U70" s="28">
        <f>IF(OR(P70="",Assumptions!$B$6=""),"",IFERROR(P70*Assumptions!$B$6,""))</f>
        <v/>
      </c>
      <c r="V70" s="28">
        <f>IF(OR(S70="",T70="",U70="",Assumptions!$B$8=""),"",IFERROR((S70+T70+U70)*(1+Assumptions!$B$8),""))</f>
        <v/>
      </c>
      <c r="W70" s="28">
        <f>IF(OR(V70="",H70="",Assumptions!$B$9="",Assumptions!$B$9&gt;=1),"",IFERROR(IF(VLOOKUP(H70,Assumptions!$A$17:$C$20,3,FALSE)&lt;=0,"",V70/(1-Assumptions!$B$9)*VLOOKUP(H70,Assumptions!$A$17:$C$20,3,FALSE)),""))</f>
        <v/>
      </c>
      <c r="X70" s="29">
        <f>IF(OR(W70="",Assumptions!$B$10=""),"",ROUND(MAX(W70,Assumptions!$B$10),0))</f>
        <v/>
      </c>
      <c r="Y70" s="11">
        <f>IF(H70="","",IFERROR(IF(VLOOKUP(H70,Assumptions!$A$17:$C$20,2,FALSE)&lt;=0,"",VLOOKUP(H70,Assumptions!$A$17:$C$20,2,FALSE)),""))</f>
        <v/>
      </c>
      <c r="Z70" s="28">
        <f>IF(OR(X70="",Y70=""),"",X70*Y70)</f>
        <v/>
      </c>
      <c r="AA70" s="14">
        <f>IF(COUNTA(A70:E70,H70:I70,K70,N70,P70,AB70)=0,"",IF(OR(D70="",H70="",P70=""),"Missing inputs",IF(W70="","Check assumptions or inputs",IF(W70&lt;Assumptions!$B$10,"Minimum price applied","Calculated price"))))</f>
        <v/>
      </c>
      <c r="AB70" s="2" t="n"/>
    </row>
    <row r="71" ht="23" customHeight="1">
      <c r="A71" s="2" t="n"/>
      <c r="B71" s="26" t="n"/>
      <c r="C71" s="2" t="n"/>
      <c r="D71" s="4" t="n"/>
      <c r="E71" s="5" t="n"/>
      <c r="F71" s="6">
        <f>IF(D71="","",IF(E71="",Assumptions!$B$11,E71))</f>
        <v/>
      </c>
      <c r="G71" s="27">
        <f>IF(OR(D71="",F71=""),"",IFERROR(D71*F71/43560,""))</f>
        <v/>
      </c>
      <c r="H71" s="2" t="n"/>
      <c r="I71" s="8" t="n"/>
      <c r="J71" s="9">
        <f>IF(D71="","",IF(I71="",Assumptions!$B$12,I71))</f>
        <v/>
      </c>
      <c r="K71" s="10" t="n"/>
      <c r="L71" s="11">
        <f>IF(D71="","",IF(K71="",Assumptions!$B$13,K71))</f>
        <v/>
      </c>
      <c r="M71" s="11">
        <f>IF(OR(G71="",L71="",L71&lt;=0),"",IFERROR(G71/L71,""))</f>
        <v/>
      </c>
      <c r="N71" s="10" t="n"/>
      <c r="O71" s="11">
        <f>IF(M71="","",IF(N71="",M71,N71))</f>
        <v/>
      </c>
      <c r="P71" s="10" t="n"/>
      <c r="Q71" s="11">
        <f>IF(P71="","",IF(OR(Assumptions!$B$7="",Assumptions!$B$7&lt;=0),"",IFERROR(P71/Assumptions!$B$7,"")))</f>
        <v/>
      </c>
      <c r="R71" s="11">
        <f>IF(OR(O71="",Q71="",J71="",J71&lt;=0),"",IFERROR((O71+Q71)*J71,""))</f>
        <v/>
      </c>
      <c r="S71" s="28">
        <f>IF(OR(R71="",Assumptions!$B$4=""),"",IFERROR(R71*Assumptions!$B$4,""))</f>
        <v/>
      </c>
      <c r="T71" s="28">
        <f>IF(OR(O71="",Assumptions!$B$5=""),"",IFERROR(O71*Assumptions!$B$5,""))</f>
        <v/>
      </c>
      <c r="U71" s="28">
        <f>IF(OR(P71="",Assumptions!$B$6=""),"",IFERROR(P71*Assumptions!$B$6,""))</f>
        <v/>
      </c>
      <c r="V71" s="28">
        <f>IF(OR(S71="",T71="",U71="",Assumptions!$B$8=""),"",IFERROR((S71+T71+U71)*(1+Assumptions!$B$8),""))</f>
        <v/>
      </c>
      <c r="W71" s="28">
        <f>IF(OR(V71="",H71="",Assumptions!$B$9="",Assumptions!$B$9&gt;=1),"",IFERROR(IF(VLOOKUP(H71,Assumptions!$A$17:$C$20,3,FALSE)&lt;=0,"",V71/(1-Assumptions!$B$9)*VLOOKUP(H71,Assumptions!$A$17:$C$20,3,FALSE)),""))</f>
        <v/>
      </c>
      <c r="X71" s="29">
        <f>IF(OR(W71="",Assumptions!$B$10=""),"",ROUND(MAX(W71,Assumptions!$B$10),0))</f>
        <v/>
      </c>
      <c r="Y71" s="11">
        <f>IF(H71="","",IFERROR(IF(VLOOKUP(H71,Assumptions!$A$17:$C$20,2,FALSE)&lt;=0,"",VLOOKUP(H71,Assumptions!$A$17:$C$20,2,FALSE)),""))</f>
        <v/>
      </c>
      <c r="Z71" s="28">
        <f>IF(OR(X71="",Y71=""),"",X71*Y71)</f>
        <v/>
      </c>
      <c r="AA71" s="14">
        <f>IF(COUNTA(A71:E71,H71:I71,K71,N71,P71,AB71)=0,"",IF(OR(D71="",H71="",P71=""),"Missing inputs",IF(W71="","Check assumptions or inputs",IF(W71&lt;Assumptions!$B$10,"Minimum price applied","Calculated price"))))</f>
        <v/>
      </c>
      <c r="AB71" s="2" t="n"/>
    </row>
    <row r="72" ht="23" customHeight="1">
      <c r="A72" s="2" t="n"/>
      <c r="B72" s="26" t="n"/>
      <c r="C72" s="2" t="n"/>
      <c r="D72" s="4" t="n"/>
      <c r="E72" s="5" t="n"/>
      <c r="F72" s="6">
        <f>IF(D72="","",IF(E72="",Assumptions!$B$11,E72))</f>
        <v/>
      </c>
      <c r="G72" s="27">
        <f>IF(OR(D72="",F72=""),"",IFERROR(D72*F72/43560,""))</f>
        <v/>
      </c>
      <c r="H72" s="2" t="n"/>
      <c r="I72" s="8" t="n"/>
      <c r="J72" s="9">
        <f>IF(D72="","",IF(I72="",Assumptions!$B$12,I72))</f>
        <v/>
      </c>
      <c r="K72" s="10" t="n"/>
      <c r="L72" s="11">
        <f>IF(D72="","",IF(K72="",Assumptions!$B$13,K72))</f>
        <v/>
      </c>
      <c r="M72" s="11">
        <f>IF(OR(G72="",L72="",L72&lt;=0),"",IFERROR(G72/L72,""))</f>
        <v/>
      </c>
      <c r="N72" s="10" t="n"/>
      <c r="O72" s="11">
        <f>IF(M72="","",IF(N72="",M72,N72))</f>
        <v/>
      </c>
      <c r="P72" s="10" t="n"/>
      <c r="Q72" s="11">
        <f>IF(P72="","",IF(OR(Assumptions!$B$7="",Assumptions!$B$7&lt;=0),"",IFERROR(P72/Assumptions!$B$7,"")))</f>
        <v/>
      </c>
      <c r="R72" s="11">
        <f>IF(OR(O72="",Q72="",J72="",J72&lt;=0),"",IFERROR((O72+Q72)*J72,""))</f>
        <v/>
      </c>
      <c r="S72" s="28">
        <f>IF(OR(R72="",Assumptions!$B$4=""),"",IFERROR(R72*Assumptions!$B$4,""))</f>
        <v/>
      </c>
      <c r="T72" s="28">
        <f>IF(OR(O72="",Assumptions!$B$5=""),"",IFERROR(O72*Assumptions!$B$5,""))</f>
        <v/>
      </c>
      <c r="U72" s="28">
        <f>IF(OR(P72="",Assumptions!$B$6=""),"",IFERROR(P72*Assumptions!$B$6,""))</f>
        <v/>
      </c>
      <c r="V72" s="28">
        <f>IF(OR(S72="",T72="",U72="",Assumptions!$B$8=""),"",IFERROR((S72+T72+U72)*(1+Assumptions!$B$8),""))</f>
        <v/>
      </c>
      <c r="W72" s="28">
        <f>IF(OR(V72="",H72="",Assumptions!$B$9="",Assumptions!$B$9&gt;=1),"",IFERROR(IF(VLOOKUP(H72,Assumptions!$A$17:$C$20,3,FALSE)&lt;=0,"",V72/(1-Assumptions!$B$9)*VLOOKUP(H72,Assumptions!$A$17:$C$20,3,FALSE)),""))</f>
        <v/>
      </c>
      <c r="X72" s="29">
        <f>IF(OR(W72="",Assumptions!$B$10=""),"",ROUND(MAX(W72,Assumptions!$B$10),0))</f>
        <v/>
      </c>
      <c r="Y72" s="11">
        <f>IF(H72="","",IFERROR(IF(VLOOKUP(H72,Assumptions!$A$17:$C$20,2,FALSE)&lt;=0,"",VLOOKUP(H72,Assumptions!$A$17:$C$20,2,FALSE)),""))</f>
        <v/>
      </c>
      <c r="Z72" s="28">
        <f>IF(OR(X72="",Y72=""),"",X72*Y72)</f>
        <v/>
      </c>
      <c r="AA72" s="14">
        <f>IF(COUNTA(A72:E72,H72:I72,K72,N72,P72,AB72)=0,"",IF(OR(D72="",H72="",P72=""),"Missing inputs",IF(W72="","Check assumptions or inputs",IF(W72&lt;Assumptions!$B$10,"Minimum price applied","Calculated price"))))</f>
        <v/>
      </c>
      <c r="AB72" s="2" t="n"/>
    </row>
    <row r="73" ht="23" customHeight="1">
      <c r="A73" s="2" t="n"/>
      <c r="B73" s="26" t="n"/>
      <c r="C73" s="2" t="n"/>
      <c r="D73" s="4" t="n"/>
      <c r="E73" s="5" t="n"/>
      <c r="F73" s="6">
        <f>IF(D73="","",IF(E73="",Assumptions!$B$11,E73))</f>
        <v/>
      </c>
      <c r="G73" s="27">
        <f>IF(OR(D73="",F73=""),"",IFERROR(D73*F73/43560,""))</f>
        <v/>
      </c>
      <c r="H73" s="2" t="n"/>
      <c r="I73" s="8" t="n"/>
      <c r="J73" s="9">
        <f>IF(D73="","",IF(I73="",Assumptions!$B$12,I73))</f>
        <v/>
      </c>
      <c r="K73" s="10" t="n"/>
      <c r="L73" s="11">
        <f>IF(D73="","",IF(K73="",Assumptions!$B$13,K73))</f>
        <v/>
      </c>
      <c r="M73" s="11">
        <f>IF(OR(G73="",L73="",L73&lt;=0),"",IFERROR(G73/L73,""))</f>
        <v/>
      </c>
      <c r="N73" s="10" t="n"/>
      <c r="O73" s="11">
        <f>IF(M73="","",IF(N73="",M73,N73))</f>
        <v/>
      </c>
      <c r="P73" s="10" t="n"/>
      <c r="Q73" s="11">
        <f>IF(P73="","",IF(OR(Assumptions!$B$7="",Assumptions!$B$7&lt;=0),"",IFERROR(P73/Assumptions!$B$7,"")))</f>
        <v/>
      </c>
      <c r="R73" s="11">
        <f>IF(OR(O73="",Q73="",J73="",J73&lt;=0),"",IFERROR((O73+Q73)*J73,""))</f>
        <v/>
      </c>
      <c r="S73" s="28">
        <f>IF(OR(R73="",Assumptions!$B$4=""),"",IFERROR(R73*Assumptions!$B$4,""))</f>
        <v/>
      </c>
      <c r="T73" s="28">
        <f>IF(OR(O73="",Assumptions!$B$5=""),"",IFERROR(O73*Assumptions!$B$5,""))</f>
        <v/>
      </c>
      <c r="U73" s="28">
        <f>IF(OR(P73="",Assumptions!$B$6=""),"",IFERROR(P73*Assumptions!$B$6,""))</f>
        <v/>
      </c>
      <c r="V73" s="28">
        <f>IF(OR(S73="",T73="",U73="",Assumptions!$B$8=""),"",IFERROR((S73+T73+U73)*(1+Assumptions!$B$8),""))</f>
        <v/>
      </c>
      <c r="W73" s="28">
        <f>IF(OR(V73="",H73="",Assumptions!$B$9="",Assumptions!$B$9&gt;=1),"",IFERROR(IF(VLOOKUP(H73,Assumptions!$A$17:$C$20,3,FALSE)&lt;=0,"",V73/(1-Assumptions!$B$9)*VLOOKUP(H73,Assumptions!$A$17:$C$20,3,FALSE)),""))</f>
        <v/>
      </c>
      <c r="X73" s="29">
        <f>IF(OR(W73="",Assumptions!$B$10=""),"",ROUND(MAX(W73,Assumptions!$B$10),0))</f>
        <v/>
      </c>
      <c r="Y73" s="11">
        <f>IF(H73="","",IFERROR(IF(VLOOKUP(H73,Assumptions!$A$17:$C$20,2,FALSE)&lt;=0,"",VLOOKUP(H73,Assumptions!$A$17:$C$20,2,FALSE)),""))</f>
        <v/>
      </c>
      <c r="Z73" s="28">
        <f>IF(OR(X73="",Y73=""),"",X73*Y73)</f>
        <v/>
      </c>
      <c r="AA73" s="14">
        <f>IF(COUNTA(A73:E73,H73:I73,K73,N73,P73,AB73)=0,"",IF(OR(D73="",H73="",P73=""),"Missing inputs",IF(W73="","Check assumptions or inputs",IF(W73&lt;Assumptions!$B$10,"Minimum price applied","Calculated price"))))</f>
        <v/>
      </c>
      <c r="AB73" s="2" t="n"/>
    </row>
    <row r="74" ht="23" customHeight="1">
      <c r="A74" s="2" t="n"/>
      <c r="B74" s="26" t="n"/>
      <c r="C74" s="2" t="n"/>
      <c r="D74" s="4" t="n"/>
      <c r="E74" s="5" t="n"/>
      <c r="F74" s="6">
        <f>IF(D74="","",IF(E74="",Assumptions!$B$11,E74))</f>
        <v/>
      </c>
      <c r="G74" s="27">
        <f>IF(OR(D74="",F74=""),"",IFERROR(D74*F74/43560,""))</f>
        <v/>
      </c>
      <c r="H74" s="2" t="n"/>
      <c r="I74" s="8" t="n"/>
      <c r="J74" s="9">
        <f>IF(D74="","",IF(I74="",Assumptions!$B$12,I74))</f>
        <v/>
      </c>
      <c r="K74" s="10" t="n"/>
      <c r="L74" s="11">
        <f>IF(D74="","",IF(K74="",Assumptions!$B$13,K74))</f>
        <v/>
      </c>
      <c r="M74" s="11">
        <f>IF(OR(G74="",L74="",L74&lt;=0),"",IFERROR(G74/L74,""))</f>
        <v/>
      </c>
      <c r="N74" s="10" t="n"/>
      <c r="O74" s="11">
        <f>IF(M74="","",IF(N74="",M74,N74))</f>
        <v/>
      </c>
      <c r="P74" s="10" t="n"/>
      <c r="Q74" s="11">
        <f>IF(P74="","",IF(OR(Assumptions!$B$7="",Assumptions!$B$7&lt;=0),"",IFERROR(P74/Assumptions!$B$7,"")))</f>
        <v/>
      </c>
      <c r="R74" s="11">
        <f>IF(OR(O74="",Q74="",J74="",J74&lt;=0),"",IFERROR((O74+Q74)*J74,""))</f>
        <v/>
      </c>
      <c r="S74" s="28">
        <f>IF(OR(R74="",Assumptions!$B$4=""),"",IFERROR(R74*Assumptions!$B$4,""))</f>
        <v/>
      </c>
      <c r="T74" s="28">
        <f>IF(OR(O74="",Assumptions!$B$5=""),"",IFERROR(O74*Assumptions!$B$5,""))</f>
        <v/>
      </c>
      <c r="U74" s="28">
        <f>IF(OR(P74="",Assumptions!$B$6=""),"",IFERROR(P74*Assumptions!$B$6,""))</f>
        <v/>
      </c>
      <c r="V74" s="28">
        <f>IF(OR(S74="",T74="",U74="",Assumptions!$B$8=""),"",IFERROR((S74+T74+U74)*(1+Assumptions!$B$8),""))</f>
        <v/>
      </c>
      <c r="W74" s="28">
        <f>IF(OR(V74="",H74="",Assumptions!$B$9="",Assumptions!$B$9&gt;=1),"",IFERROR(IF(VLOOKUP(H74,Assumptions!$A$17:$C$20,3,FALSE)&lt;=0,"",V74/(1-Assumptions!$B$9)*VLOOKUP(H74,Assumptions!$A$17:$C$20,3,FALSE)),""))</f>
        <v/>
      </c>
      <c r="X74" s="29">
        <f>IF(OR(W74="",Assumptions!$B$10=""),"",ROUND(MAX(W74,Assumptions!$B$10),0))</f>
        <v/>
      </c>
      <c r="Y74" s="11">
        <f>IF(H74="","",IFERROR(IF(VLOOKUP(H74,Assumptions!$A$17:$C$20,2,FALSE)&lt;=0,"",VLOOKUP(H74,Assumptions!$A$17:$C$20,2,FALSE)),""))</f>
        <v/>
      </c>
      <c r="Z74" s="28">
        <f>IF(OR(X74="",Y74=""),"",X74*Y74)</f>
        <v/>
      </c>
      <c r="AA74" s="14">
        <f>IF(COUNTA(A74:E74,H74:I74,K74,N74,P74,AB74)=0,"",IF(OR(D74="",H74="",P74=""),"Missing inputs",IF(W74="","Check assumptions or inputs",IF(W74&lt;Assumptions!$B$10,"Minimum price applied","Calculated price"))))</f>
        <v/>
      </c>
      <c r="AB74" s="2" t="n"/>
    </row>
    <row r="75" ht="23" customHeight="1">
      <c r="A75" s="2" t="n"/>
      <c r="B75" s="26" t="n"/>
      <c r="C75" s="2" t="n"/>
      <c r="D75" s="4" t="n"/>
      <c r="E75" s="5" t="n"/>
      <c r="F75" s="6">
        <f>IF(D75="","",IF(E75="",Assumptions!$B$11,E75))</f>
        <v/>
      </c>
      <c r="G75" s="27">
        <f>IF(OR(D75="",F75=""),"",IFERROR(D75*F75/43560,""))</f>
        <v/>
      </c>
      <c r="H75" s="2" t="n"/>
      <c r="I75" s="8" t="n"/>
      <c r="J75" s="9">
        <f>IF(D75="","",IF(I75="",Assumptions!$B$12,I75))</f>
        <v/>
      </c>
      <c r="K75" s="10" t="n"/>
      <c r="L75" s="11">
        <f>IF(D75="","",IF(K75="",Assumptions!$B$13,K75))</f>
        <v/>
      </c>
      <c r="M75" s="11">
        <f>IF(OR(G75="",L75="",L75&lt;=0),"",IFERROR(G75/L75,""))</f>
        <v/>
      </c>
      <c r="N75" s="10" t="n"/>
      <c r="O75" s="11">
        <f>IF(M75="","",IF(N75="",M75,N75))</f>
        <v/>
      </c>
      <c r="P75" s="10" t="n"/>
      <c r="Q75" s="11">
        <f>IF(P75="","",IF(OR(Assumptions!$B$7="",Assumptions!$B$7&lt;=0),"",IFERROR(P75/Assumptions!$B$7,"")))</f>
        <v/>
      </c>
      <c r="R75" s="11">
        <f>IF(OR(O75="",Q75="",J75="",J75&lt;=0),"",IFERROR((O75+Q75)*J75,""))</f>
        <v/>
      </c>
      <c r="S75" s="28">
        <f>IF(OR(R75="",Assumptions!$B$4=""),"",IFERROR(R75*Assumptions!$B$4,""))</f>
        <v/>
      </c>
      <c r="T75" s="28">
        <f>IF(OR(O75="",Assumptions!$B$5=""),"",IFERROR(O75*Assumptions!$B$5,""))</f>
        <v/>
      </c>
      <c r="U75" s="28">
        <f>IF(OR(P75="",Assumptions!$B$6=""),"",IFERROR(P75*Assumptions!$B$6,""))</f>
        <v/>
      </c>
      <c r="V75" s="28">
        <f>IF(OR(S75="",T75="",U75="",Assumptions!$B$8=""),"",IFERROR((S75+T75+U75)*(1+Assumptions!$B$8),""))</f>
        <v/>
      </c>
      <c r="W75" s="28">
        <f>IF(OR(V75="",H75="",Assumptions!$B$9="",Assumptions!$B$9&gt;=1),"",IFERROR(IF(VLOOKUP(H75,Assumptions!$A$17:$C$20,3,FALSE)&lt;=0,"",V75/(1-Assumptions!$B$9)*VLOOKUP(H75,Assumptions!$A$17:$C$20,3,FALSE)),""))</f>
        <v/>
      </c>
      <c r="X75" s="29">
        <f>IF(OR(W75="",Assumptions!$B$10=""),"",ROUND(MAX(W75,Assumptions!$B$10),0))</f>
        <v/>
      </c>
      <c r="Y75" s="11">
        <f>IF(H75="","",IFERROR(IF(VLOOKUP(H75,Assumptions!$A$17:$C$20,2,FALSE)&lt;=0,"",VLOOKUP(H75,Assumptions!$A$17:$C$20,2,FALSE)),""))</f>
        <v/>
      </c>
      <c r="Z75" s="28">
        <f>IF(OR(X75="",Y75=""),"",X75*Y75)</f>
        <v/>
      </c>
      <c r="AA75" s="14">
        <f>IF(COUNTA(A75:E75,H75:I75,K75,N75,P75,AB75)=0,"",IF(OR(D75="",H75="",P75=""),"Missing inputs",IF(W75="","Check assumptions or inputs",IF(W75&lt;Assumptions!$B$10,"Minimum price applied","Calculated price"))))</f>
        <v/>
      </c>
      <c r="AB75" s="2" t="n"/>
    </row>
    <row r="76" ht="23" customHeight="1">
      <c r="A76" s="2" t="n"/>
      <c r="B76" s="26" t="n"/>
      <c r="C76" s="2" t="n"/>
      <c r="D76" s="4" t="n"/>
      <c r="E76" s="5" t="n"/>
      <c r="F76" s="6">
        <f>IF(D76="","",IF(E76="",Assumptions!$B$11,E76))</f>
        <v/>
      </c>
      <c r="G76" s="27">
        <f>IF(OR(D76="",F76=""),"",IFERROR(D76*F76/43560,""))</f>
        <v/>
      </c>
      <c r="H76" s="2" t="n"/>
      <c r="I76" s="8" t="n"/>
      <c r="J76" s="9">
        <f>IF(D76="","",IF(I76="",Assumptions!$B$12,I76))</f>
        <v/>
      </c>
      <c r="K76" s="10" t="n"/>
      <c r="L76" s="11">
        <f>IF(D76="","",IF(K76="",Assumptions!$B$13,K76))</f>
        <v/>
      </c>
      <c r="M76" s="11">
        <f>IF(OR(G76="",L76="",L76&lt;=0),"",IFERROR(G76/L76,""))</f>
        <v/>
      </c>
      <c r="N76" s="10" t="n"/>
      <c r="O76" s="11">
        <f>IF(M76="","",IF(N76="",M76,N76))</f>
        <v/>
      </c>
      <c r="P76" s="10" t="n"/>
      <c r="Q76" s="11">
        <f>IF(P76="","",IF(OR(Assumptions!$B$7="",Assumptions!$B$7&lt;=0),"",IFERROR(P76/Assumptions!$B$7,"")))</f>
        <v/>
      </c>
      <c r="R76" s="11">
        <f>IF(OR(O76="",Q76="",J76="",J76&lt;=0),"",IFERROR((O76+Q76)*J76,""))</f>
        <v/>
      </c>
      <c r="S76" s="28">
        <f>IF(OR(R76="",Assumptions!$B$4=""),"",IFERROR(R76*Assumptions!$B$4,""))</f>
        <v/>
      </c>
      <c r="T76" s="28">
        <f>IF(OR(O76="",Assumptions!$B$5=""),"",IFERROR(O76*Assumptions!$B$5,""))</f>
        <v/>
      </c>
      <c r="U76" s="28">
        <f>IF(OR(P76="",Assumptions!$B$6=""),"",IFERROR(P76*Assumptions!$B$6,""))</f>
        <v/>
      </c>
      <c r="V76" s="28">
        <f>IF(OR(S76="",T76="",U76="",Assumptions!$B$8=""),"",IFERROR((S76+T76+U76)*(1+Assumptions!$B$8),""))</f>
        <v/>
      </c>
      <c r="W76" s="28">
        <f>IF(OR(V76="",H76="",Assumptions!$B$9="",Assumptions!$B$9&gt;=1),"",IFERROR(IF(VLOOKUP(H76,Assumptions!$A$17:$C$20,3,FALSE)&lt;=0,"",V76/(1-Assumptions!$B$9)*VLOOKUP(H76,Assumptions!$A$17:$C$20,3,FALSE)),""))</f>
        <v/>
      </c>
      <c r="X76" s="29">
        <f>IF(OR(W76="",Assumptions!$B$10=""),"",ROUND(MAX(W76,Assumptions!$B$10),0))</f>
        <v/>
      </c>
      <c r="Y76" s="11">
        <f>IF(H76="","",IFERROR(IF(VLOOKUP(H76,Assumptions!$A$17:$C$20,2,FALSE)&lt;=0,"",VLOOKUP(H76,Assumptions!$A$17:$C$20,2,FALSE)),""))</f>
        <v/>
      </c>
      <c r="Z76" s="28">
        <f>IF(OR(X76="",Y76=""),"",X76*Y76)</f>
        <v/>
      </c>
      <c r="AA76" s="14">
        <f>IF(COUNTA(A76:E76,H76:I76,K76,N76,P76,AB76)=0,"",IF(OR(D76="",H76="",P76=""),"Missing inputs",IF(W76="","Check assumptions or inputs",IF(W76&lt;Assumptions!$B$10,"Minimum price applied","Calculated price"))))</f>
        <v/>
      </c>
      <c r="AB76" s="2" t="n"/>
    </row>
    <row r="77" ht="23" customHeight="1">
      <c r="A77" s="2" t="n"/>
      <c r="B77" s="26" t="n"/>
      <c r="C77" s="2" t="n"/>
      <c r="D77" s="4" t="n"/>
      <c r="E77" s="5" t="n"/>
      <c r="F77" s="6">
        <f>IF(D77="","",IF(E77="",Assumptions!$B$11,E77))</f>
        <v/>
      </c>
      <c r="G77" s="27">
        <f>IF(OR(D77="",F77=""),"",IFERROR(D77*F77/43560,""))</f>
        <v/>
      </c>
      <c r="H77" s="2" t="n"/>
      <c r="I77" s="8" t="n"/>
      <c r="J77" s="9">
        <f>IF(D77="","",IF(I77="",Assumptions!$B$12,I77))</f>
        <v/>
      </c>
      <c r="K77" s="10" t="n"/>
      <c r="L77" s="11">
        <f>IF(D77="","",IF(K77="",Assumptions!$B$13,K77))</f>
        <v/>
      </c>
      <c r="M77" s="11">
        <f>IF(OR(G77="",L77="",L77&lt;=0),"",IFERROR(G77/L77,""))</f>
        <v/>
      </c>
      <c r="N77" s="10" t="n"/>
      <c r="O77" s="11">
        <f>IF(M77="","",IF(N77="",M77,N77))</f>
        <v/>
      </c>
      <c r="P77" s="10" t="n"/>
      <c r="Q77" s="11">
        <f>IF(P77="","",IF(OR(Assumptions!$B$7="",Assumptions!$B$7&lt;=0),"",IFERROR(P77/Assumptions!$B$7,"")))</f>
        <v/>
      </c>
      <c r="R77" s="11">
        <f>IF(OR(O77="",Q77="",J77="",J77&lt;=0),"",IFERROR((O77+Q77)*J77,""))</f>
        <v/>
      </c>
      <c r="S77" s="28">
        <f>IF(OR(R77="",Assumptions!$B$4=""),"",IFERROR(R77*Assumptions!$B$4,""))</f>
        <v/>
      </c>
      <c r="T77" s="28">
        <f>IF(OR(O77="",Assumptions!$B$5=""),"",IFERROR(O77*Assumptions!$B$5,""))</f>
        <v/>
      </c>
      <c r="U77" s="28">
        <f>IF(OR(P77="",Assumptions!$B$6=""),"",IFERROR(P77*Assumptions!$B$6,""))</f>
        <v/>
      </c>
      <c r="V77" s="28">
        <f>IF(OR(S77="",T77="",U77="",Assumptions!$B$8=""),"",IFERROR((S77+T77+U77)*(1+Assumptions!$B$8),""))</f>
        <v/>
      </c>
      <c r="W77" s="28">
        <f>IF(OR(V77="",H77="",Assumptions!$B$9="",Assumptions!$B$9&gt;=1),"",IFERROR(IF(VLOOKUP(H77,Assumptions!$A$17:$C$20,3,FALSE)&lt;=0,"",V77/(1-Assumptions!$B$9)*VLOOKUP(H77,Assumptions!$A$17:$C$20,3,FALSE)),""))</f>
        <v/>
      </c>
      <c r="X77" s="29">
        <f>IF(OR(W77="",Assumptions!$B$10=""),"",ROUND(MAX(W77,Assumptions!$B$10),0))</f>
        <v/>
      </c>
      <c r="Y77" s="11">
        <f>IF(H77="","",IFERROR(IF(VLOOKUP(H77,Assumptions!$A$17:$C$20,2,FALSE)&lt;=0,"",VLOOKUP(H77,Assumptions!$A$17:$C$20,2,FALSE)),""))</f>
        <v/>
      </c>
      <c r="Z77" s="28">
        <f>IF(OR(X77="",Y77=""),"",X77*Y77)</f>
        <v/>
      </c>
      <c r="AA77" s="14">
        <f>IF(COUNTA(A77:E77,H77:I77,K77,N77,P77,AB77)=0,"",IF(OR(D77="",H77="",P77=""),"Missing inputs",IF(W77="","Check assumptions or inputs",IF(W77&lt;Assumptions!$B$10,"Minimum price applied","Calculated price"))))</f>
        <v/>
      </c>
      <c r="AB77" s="2" t="n"/>
    </row>
    <row r="78" ht="23" customHeight="1">
      <c r="A78" s="2" t="n"/>
      <c r="B78" s="26" t="n"/>
      <c r="C78" s="2" t="n"/>
      <c r="D78" s="4" t="n"/>
      <c r="E78" s="5" t="n"/>
      <c r="F78" s="6">
        <f>IF(D78="","",IF(E78="",Assumptions!$B$11,E78))</f>
        <v/>
      </c>
      <c r="G78" s="27">
        <f>IF(OR(D78="",F78=""),"",IFERROR(D78*F78/43560,""))</f>
        <v/>
      </c>
      <c r="H78" s="2" t="n"/>
      <c r="I78" s="8" t="n"/>
      <c r="J78" s="9">
        <f>IF(D78="","",IF(I78="",Assumptions!$B$12,I78))</f>
        <v/>
      </c>
      <c r="K78" s="10" t="n"/>
      <c r="L78" s="11">
        <f>IF(D78="","",IF(K78="",Assumptions!$B$13,K78))</f>
        <v/>
      </c>
      <c r="M78" s="11">
        <f>IF(OR(G78="",L78="",L78&lt;=0),"",IFERROR(G78/L78,""))</f>
        <v/>
      </c>
      <c r="N78" s="10" t="n"/>
      <c r="O78" s="11">
        <f>IF(M78="","",IF(N78="",M78,N78))</f>
        <v/>
      </c>
      <c r="P78" s="10" t="n"/>
      <c r="Q78" s="11">
        <f>IF(P78="","",IF(OR(Assumptions!$B$7="",Assumptions!$B$7&lt;=0),"",IFERROR(P78/Assumptions!$B$7,"")))</f>
        <v/>
      </c>
      <c r="R78" s="11">
        <f>IF(OR(O78="",Q78="",J78="",J78&lt;=0),"",IFERROR((O78+Q78)*J78,""))</f>
        <v/>
      </c>
      <c r="S78" s="28">
        <f>IF(OR(R78="",Assumptions!$B$4=""),"",IFERROR(R78*Assumptions!$B$4,""))</f>
        <v/>
      </c>
      <c r="T78" s="28">
        <f>IF(OR(O78="",Assumptions!$B$5=""),"",IFERROR(O78*Assumptions!$B$5,""))</f>
        <v/>
      </c>
      <c r="U78" s="28">
        <f>IF(OR(P78="",Assumptions!$B$6=""),"",IFERROR(P78*Assumptions!$B$6,""))</f>
        <v/>
      </c>
      <c r="V78" s="28">
        <f>IF(OR(S78="",T78="",U78="",Assumptions!$B$8=""),"",IFERROR((S78+T78+U78)*(1+Assumptions!$B$8),""))</f>
        <v/>
      </c>
      <c r="W78" s="28">
        <f>IF(OR(V78="",H78="",Assumptions!$B$9="",Assumptions!$B$9&gt;=1),"",IFERROR(IF(VLOOKUP(H78,Assumptions!$A$17:$C$20,3,FALSE)&lt;=0,"",V78/(1-Assumptions!$B$9)*VLOOKUP(H78,Assumptions!$A$17:$C$20,3,FALSE)),""))</f>
        <v/>
      </c>
      <c r="X78" s="29">
        <f>IF(OR(W78="",Assumptions!$B$10=""),"",ROUND(MAX(W78,Assumptions!$B$10),0))</f>
        <v/>
      </c>
      <c r="Y78" s="11">
        <f>IF(H78="","",IFERROR(IF(VLOOKUP(H78,Assumptions!$A$17:$C$20,2,FALSE)&lt;=0,"",VLOOKUP(H78,Assumptions!$A$17:$C$20,2,FALSE)),""))</f>
        <v/>
      </c>
      <c r="Z78" s="28">
        <f>IF(OR(X78="",Y78=""),"",X78*Y78)</f>
        <v/>
      </c>
      <c r="AA78" s="14">
        <f>IF(COUNTA(A78:E78,H78:I78,K78,N78,P78,AB78)=0,"",IF(OR(D78="",H78="",P78=""),"Missing inputs",IF(W78="","Check assumptions or inputs",IF(W78&lt;Assumptions!$B$10,"Minimum price applied","Calculated price"))))</f>
        <v/>
      </c>
      <c r="AB78" s="2" t="n"/>
    </row>
    <row r="79" ht="23" customHeight="1">
      <c r="A79" s="2" t="n"/>
      <c r="B79" s="26" t="n"/>
      <c r="C79" s="2" t="n"/>
      <c r="D79" s="4" t="n"/>
      <c r="E79" s="5" t="n"/>
      <c r="F79" s="6">
        <f>IF(D79="","",IF(E79="",Assumptions!$B$11,E79))</f>
        <v/>
      </c>
      <c r="G79" s="27">
        <f>IF(OR(D79="",F79=""),"",IFERROR(D79*F79/43560,""))</f>
        <v/>
      </c>
      <c r="H79" s="2" t="n"/>
      <c r="I79" s="8" t="n"/>
      <c r="J79" s="9">
        <f>IF(D79="","",IF(I79="",Assumptions!$B$12,I79))</f>
        <v/>
      </c>
      <c r="K79" s="10" t="n"/>
      <c r="L79" s="11">
        <f>IF(D79="","",IF(K79="",Assumptions!$B$13,K79))</f>
        <v/>
      </c>
      <c r="M79" s="11">
        <f>IF(OR(G79="",L79="",L79&lt;=0),"",IFERROR(G79/L79,""))</f>
        <v/>
      </c>
      <c r="N79" s="10" t="n"/>
      <c r="O79" s="11">
        <f>IF(M79="","",IF(N79="",M79,N79))</f>
        <v/>
      </c>
      <c r="P79" s="10" t="n"/>
      <c r="Q79" s="11">
        <f>IF(P79="","",IF(OR(Assumptions!$B$7="",Assumptions!$B$7&lt;=0),"",IFERROR(P79/Assumptions!$B$7,"")))</f>
        <v/>
      </c>
      <c r="R79" s="11">
        <f>IF(OR(O79="",Q79="",J79="",J79&lt;=0),"",IFERROR((O79+Q79)*J79,""))</f>
        <v/>
      </c>
      <c r="S79" s="28">
        <f>IF(OR(R79="",Assumptions!$B$4=""),"",IFERROR(R79*Assumptions!$B$4,""))</f>
        <v/>
      </c>
      <c r="T79" s="28">
        <f>IF(OR(O79="",Assumptions!$B$5=""),"",IFERROR(O79*Assumptions!$B$5,""))</f>
        <v/>
      </c>
      <c r="U79" s="28">
        <f>IF(OR(P79="",Assumptions!$B$6=""),"",IFERROR(P79*Assumptions!$B$6,""))</f>
        <v/>
      </c>
      <c r="V79" s="28">
        <f>IF(OR(S79="",T79="",U79="",Assumptions!$B$8=""),"",IFERROR((S79+T79+U79)*(1+Assumptions!$B$8),""))</f>
        <v/>
      </c>
      <c r="W79" s="28">
        <f>IF(OR(V79="",H79="",Assumptions!$B$9="",Assumptions!$B$9&gt;=1),"",IFERROR(IF(VLOOKUP(H79,Assumptions!$A$17:$C$20,3,FALSE)&lt;=0,"",V79/(1-Assumptions!$B$9)*VLOOKUP(H79,Assumptions!$A$17:$C$20,3,FALSE)),""))</f>
        <v/>
      </c>
      <c r="X79" s="29">
        <f>IF(OR(W79="",Assumptions!$B$10=""),"",ROUND(MAX(W79,Assumptions!$B$10),0))</f>
        <v/>
      </c>
      <c r="Y79" s="11">
        <f>IF(H79="","",IFERROR(IF(VLOOKUP(H79,Assumptions!$A$17:$C$20,2,FALSE)&lt;=0,"",VLOOKUP(H79,Assumptions!$A$17:$C$20,2,FALSE)),""))</f>
        <v/>
      </c>
      <c r="Z79" s="28">
        <f>IF(OR(X79="",Y79=""),"",X79*Y79)</f>
        <v/>
      </c>
      <c r="AA79" s="14">
        <f>IF(COUNTA(A79:E79,H79:I79,K79,N79,P79,AB79)=0,"",IF(OR(D79="",H79="",P79=""),"Missing inputs",IF(W79="","Check assumptions or inputs",IF(W79&lt;Assumptions!$B$10,"Minimum price applied","Calculated price"))))</f>
        <v/>
      </c>
      <c r="AB79" s="2" t="n"/>
    </row>
    <row r="80" ht="23" customHeight="1">
      <c r="A80" s="2" t="n"/>
      <c r="B80" s="26" t="n"/>
      <c r="C80" s="2" t="n"/>
      <c r="D80" s="4" t="n"/>
      <c r="E80" s="5" t="n"/>
      <c r="F80" s="6">
        <f>IF(D80="","",IF(E80="",Assumptions!$B$11,E80))</f>
        <v/>
      </c>
      <c r="G80" s="27">
        <f>IF(OR(D80="",F80=""),"",IFERROR(D80*F80/43560,""))</f>
        <v/>
      </c>
      <c r="H80" s="2" t="n"/>
      <c r="I80" s="8" t="n"/>
      <c r="J80" s="9">
        <f>IF(D80="","",IF(I80="",Assumptions!$B$12,I80))</f>
        <v/>
      </c>
      <c r="K80" s="10" t="n"/>
      <c r="L80" s="11">
        <f>IF(D80="","",IF(K80="",Assumptions!$B$13,K80))</f>
        <v/>
      </c>
      <c r="M80" s="11">
        <f>IF(OR(G80="",L80="",L80&lt;=0),"",IFERROR(G80/L80,""))</f>
        <v/>
      </c>
      <c r="N80" s="10" t="n"/>
      <c r="O80" s="11">
        <f>IF(M80="","",IF(N80="",M80,N80))</f>
        <v/>
      </c>
      <c r="P80" s="10" t="n"/>
      <c r="Q80" s="11">
        <f>IF(P80="","",IF(OR(Assumptions!$B$7="",Assumptions!$B$7&lt;=0),"",IFERROR(P80/Assumptions!$B$7,"")))</f>
        <v/>
      </c>
      <c r="R80" s="11">
        <f>IF(OR(O80="",Q80="",J80="",J80&lt;=0),"",IFERROR((O80+Q80)*J80,""))</f>
        <v/>
      </c>
      <c r="S80" s="28">
        <f>IF(OR(R80="",Assumptions!$B$4=""),"",IFERROR(R80*Assumptions!$B$4,""))</f>
        <v/>
      </c>
      <c r="T80" s="28">
        <f>IF(OR(O80="",Assumptions!$B$5=""),"",IFERROR(O80*Assumptions!$B$5,""))</f>
        <v/>
      </c>
      <c r="U80" s="28">
        <f>IF(OR(P80="",Assumptions!$B$6=""),"",IFERROR(P80*Assumptions!$B$6,""))</f>
        <v/>
      </c>
      <c r="V80" s="28">
        <f>IF(OR(S80="",T80="",U80="",Assumptions!$B$8=""),"",IFERROR((S80+T80+U80)*(1+Assumptions!$B$8),""))</f>
        <v/>
      </c>
      <c r="W80" s="28">
        <f>IF(OR(V80="",H80="",Assumptions!$B$9="",Assumptions!$B$9&gt;=1),"",IFERROR(IF(VLOOKUP(H80,Assumptions!$A$17:$C$20,3,FALSE)&lt;=0,"",V80/(1-Assumptions!$B$9)*VLOOKUP(H80,Assumptions!$A$17:$C$20,3,FALSE)),""))</f>
        <v/>
      </c>
      <c r="X80" s="29">
        <f>IF(OR(W80="",Assumptions!$B$10=""),"",ROUND(MAX(W80,Assumptions!$B$10),0))</f>
        <v/>
      </c>
      <c r="Y80" s="11">
        <f>IF(H80="","",IFERROR(IF(VLOOKUP(H80,Assumptions!$A$17:$C$20,2,FALSE)&lt;=0,"",VLOOKUP(H80,Assumptions!$A$17:$C$20,2,FALSE)),""))</f>
        <v/>
      </c>
      <c r="Z80" s="28">
        <f>IF(OR(X80="",Y80=""),"",X80*Y80)</f>
        <v/>
      </c>
      <c r="AA80" s="14">
        <f>IF(COUNTA(A80:E80,H80:I80,K80,N80,P80,AB80)=0,"",IF(OR(D80="",H80="",P80=""),"Missing inputs",IF(W80="","Check assumptions or inputs",IF(W80&lt;Assumptions!$B$10,"Minimum price applied","Calculated price"))))</f>
        <v/>
      </c>
      <c r="AB80" s="2" t="n"/>
    </row>
    <row r="81" ht="23" customHeight="1">
      <c r="A81" s="2" t="n"/>
      <c r="B81" s="26" t="n"/>
      <c r="C81" s="2" t="n"/>
      <c r="D81" s="4" t="n"/>
      <c r="E81" s="5" t="n"/>
      <c r="F81" s="6">
        <f>IF(D81="","",IF(E81="",Assumptions!$B$11,E81))</f>
        <v/>
      </c>
      <c r="G81" s="27">
        <f>IF(OR(D81="",F81=""),"",IFERROR(D81*F81/43560,""))</f>
        <v/>
      </c>
      <c r="H81" s="2" t="n"/>
      <c r="I81" s="8" t="n"/>
      <c r="J81" s="9">
        <f>IF(D81="","",IF(I81="",Assumptions!$B$12,I81))</f>
        <v/>
      </c>
      <c r="K81" s="10" t="n"/>
      <c r="L81" s="11">
        <f>IF(D81="","",IF(K81="",Assumptions!$B$13,K81))</f>
        <v/>
      </c>
      <c r="M81" s="11">
        <f>IF(OR(G81="",L81="",L81&lt;=0),"",IFERROR(G81/L81,""))</f>
        <v/>
      </c>
      <c r="N81" s="10" t="n"/>
      <c r="O81" s="11">
        <f>IF(M81="","",IF(N81="",M81,N81))</f>
        <v/>
      </c>
      <c r="P81" s="10" t="n"/>
      <c r="Q81" s="11">
        <f>IF(P81="","",IF(OR(Assumptions!$B$7="",Assumptions!$B$7&lt;=0),"",IFERROR(P81/Assumptions!$B$7,"")))</f>
        <v/>
      </c>
      <c r="R81" s="11">
        <f>IF(OR(O81="",Q81="",J81="",J81&lt;=0),"",IFERROR((O81+Q81)*J81,""))</f>
        <v/>
      </c>
      <c r="S81" s="28">
        <f>IF(OR(R81="",Assumptions!$B$4=""),"",IFERROR(R81*Assumptions!$B$4,""))</f>
        <v/>
      </c>
      <c r="T81" s="28">
        <f>IF(OR(O81="",Assumptions!$B$5=""),"",IFERROR(O81*Assumptions!$B$5,""))</f>
        <v/>
      </c>
      <c r="U81" s="28">
        <f>IF(OR(P81="",Assumptions!$B$6=""),"",IFERROR(P81*Assumptions!$B$6,""))</f>
        <v/>
      </c>
      <c r="V81" s="28">
        <f>IF(OR(S81="",T81="",U81="",Assumptions!$B$8=""),"",IFERROR((S81+T81+U81)*(1+Assumptions!$B$8),""))</f>
        <v/>
      </c>
      <c r="W81" s="28">
        <f>IF(OR(V81="",H81="",Assumptions!$B$9="",Assumptions!$B$9&gt;=1),"",IFERROR(IF(VLOOKUP(H81,Assumptions!$A$17:$C$20,3,FALSE)&lt;=0,"",V81/(1-Assumptions!$B$9)*VLOOKUP(H81,Assumptions!$A$17:$C$20,3,FALSE)),""))</f>
        <v/>
      </c>
      <c r="X81" s="29">
        <f>IF(OR(W81="",Assumptions!$B$10=""),"",ROUND(MAX(W81,Assumptions!$B$10),0))</f>
        <v/>
      </c>
      <c r="Y81" s="11">
        <f>IF(H81="","",IFERROR(IF(VLOOKUP(H81,Assumptions!$A$17:$C$20,2,FALSE)&lt;=0,"",VLOOKUP(H81,Assumptions!$A$17:$C$20,2,FALSE)),""))</f>
        <v/>
      </c>
      <c r="Z81" s="28">
        <f>IF(OR(X81="",Y81=""),"",X81*Y81)</f>
        <v/>
      </c>
      <c r="AA81" s="14">
        <f>IF(COUNTA(A81:E81,H81:I81,K81,N81,P81,AB81)=0,"",IF(OR(D81="",H81="",P81=""),"Missing inputs",IF(W81="","Check assumptions or inputs",IF(W81&lt;Assumptions!$B$10,"Minimum price applied","Calculated price"))))</f>
        <v/>
      </c>
      <c r="AB81" s="2" t="n"/>
    </row>
    <row r="82" ht="23" customHeight="1">
      <c r="A82" s="2" t="n"/>
      <c r="B82" s="26" t="n"/>
      <c r="C82" s="2" t="n"/>
      <c r="D82" s="4" t="n"/>
      <c r="E82" s="5" t="n"/>
      <c r="F82" s="6">
        <f>IF(D82="","",IF(E82="",Assumptions!$B$11,E82))</f>
        <v/>
      </c>
      <c r="G82" s="27">
        <f>IF(OR(D82="",F82=""),"",IFERROR(D82*F82/43560,""))</f>
        <v/>
      </c>
      <c r="H82" s="2" t="n"/>
      <c r="I82" s="8" t="n"/>
      <c r="J82" s="9">
        <f>IF(D82="","",IF(I82="",Assumptions!$B$12,I82))</f>
        <v/>
      </c>
      <c r="K82" s="10" t="n"/>
      <c r="L82" s="11">
        <f>IF(D82="","",IF(K82="",Assumptions!$B$13,K82))</f>
        <v/>
      </c>
      <c r="M82" s="11">
        <f>IF(OR(G82="",L82="",L82&lt;=0),"",IFERROR(G82/L82,""))</f>
        <v/>
      </c>
      <c r="N82" s="10" t="n"/>
      <c r="O82" s="11">
        <f>IF(M82="","",IF(N82="",M82,N82))</f>
        <v/>
      </c>
      <c r="P82" s="10" t="n"/>
      <c r="Q82" s="11">
        <f>IF(P82="","",IF(OR(Assumptions!$B$7="",Assumptions!$B$7&lt;=0),"",IFERROR(P82/Assumptions!$B$7,"")))</f>
        <v/>
      </c>
      <c r="R82" s="11">
        <f>IF(OR(O82="",Q82="",J82="",J82&lt;=0),"",IFERROR((O82+Q82)*J82,""))</f>
        <v/>
      </c>
      <c r="S82" s="28">
        <f>IF(OR(R82="",Assumptions!$B$4=""),"",IFERROR(R82*Assumptions!$B$4,""))</f>
        <v/>
      </c>
      <c r="T82" s="28">
        <f>IF(OR(O82="",Assumptions!$B$5=""),"",IFERROR(O82*Assumptions!$B$5,""))</f>
        <v/>
      </c>
      <c r="U82" s="28">
        <f>IF(OR(P82="",Assumptions!$B$6=""),"",IFERROR(P82*Assumptions!$B$6,""))</f>
        <v/>
      </c>
      <c r="V82" s="28">
        <f>IF(OR(S82="",T82="",U82="",Assumptions!$B$8=""),"",IFERROR((S82+T82+U82)*(1+Assumptions!$B$8),""))</f>
        <v/>
      </c>
      <c r="W82" s="28">
        <f>IF(OR(V82="",H82="",Assumptions!$B$9="",Assumptions!$B$9&gt;=1),"",IFERROR(IF(VLOOKUP(H82,Assumptions!$A$17:$C$20,3,FALSE)&lt;=0,"",V82/(1-Assumptions!$B$9)*VLOOKUP(H82,Assumptions!$A$17:$C$20,3,FALSE)),""))</f>
        <v/>
      </c>
      <c r="X82" s="29">
        <f>IF(OR(W82="",Assumptions!$B$10=""),"",ROUND(MAX(W82,Assumptions!$B$10),0))</f>
        <v/>
      </c>
      <c r="Y82" s="11">
        <f>IF(H82="","",IFERROR(IF(VLOOKUP(H82,Assumptions!$A$17:$C$20,2,FALSE)&lt;=0,"",VLOOKUP(H82,Assumptions!$A$17:$C$20,2,FALSE)),""))</f>
        <v/>
      </c>
      <c r="Z82" s="28">
        <f>IF(OR(X82="",Y82=""),"",X82*Y82)</f>
        <v/>
      </c>
      <c r="AA82" s="14">
        <f>IF(COUNTA(A82:E82,H82:I82,K82,N82,P82,AB82)=0,"",IF(OR(D82="",H82="",P82=""),"Missing inputs",IF(W82="","Check assumptions or inputs",IF(W82&lt;Assumptions!$B$10,"Minimum price applied","Calculated price"))))</f>
        <v/>
      </c>
      <c r="AB82" s="2" t="n"/>
    </row>
    <row r="83" ht="23" customHeight="1">
      <c r="A83" s="2" t="n"/>
      <c r="B83" s="26" t="n"/>
      <c r="C83" s="2" t="n"/>
      <c r="D83" s="4" t="n"/>
      <c r="E83" s="5" t="n"/>
      <c r="F83" s="6">
        <f>IF(D83="","",IF(E83="",Assumptions!$B$11,E83))</f>
        <v/>
      </c>
      <c r="G83" s="27">
        <f>IF(OR(D83="",F83=""),"",IFERROR(D83*F83/43560,""))</f>
        <v/>
      </c>
      <c r="H83" s="2" t="n"/>
      <c r="I83" s="8" t="n"/>
      <c r="J83" s="9">
        <f>IF(D83="","",IF(I83="",Assumptions!$B$12,I83))</f>
        <v/>
      </c>
      <c r="K83" s="10" t="n"/>
      <c r="L83" s="11">
        <f>IF(D83="","",IF(K83="",Assumptions!$B$13,K83))</f>
        <v/>
      </c>
      <c r="M83" s="11">
        <f>IF(OR(G83="",L83="",L83&lt;=0),"",IFERROR(G83/L83,""))</f>
        <v/>
      </c>
      <c r="N83" s="10" t="n"/>
      <c r="O83" s="11">
        <f>IF(M83="","",IF(N83="",M83,N83))</f>
        <v/>
      </c>
      <c r="P83" s="10" t="n"/>
      <c r="Q83" s="11">
        <f>IF(P83="","",IF(OR(Assumptions!$B$7="",Assumptions!$B$7&lt;=0),"",IFERROR(P83/Assumptions!$B$7,"")))</f>
        <v/>
      </c>
      <c r="R83" s="11">
        <f>IF(OR(O83="",Q83="",J83="",J83&lt;=0),"",IFERROR((O83+Q83)*J83,""))</f>
        <v/>
      </c>
      <c r="S83" s="28">
        <f>IF(OR(R83="",Assumptions!$B$4=""),"",IFERROR(R83*Assumptions!$B$4,""))</f>
        <v/>
      </c>
      <c r="T83" s="28">
        <f>IF(OR(O83="",Assumptions!$B$5=""),"",IFERROR(O83*Assumptions!$B$5,""))</f>
        <v/>
      </c>
      <c r="U83" s="28">
        <f>IF(OR(P83="",Assumptions!$B$6=""),"",IFERROR(P83*Assumptions!$B$6,""))</f>
        <v/>
      </c>
      <c r="V83" s="28">
        <f>IF(OR(S83="",T83="",U83="",Assumptions!$B$8=""),"",IFERROR((S83+T83+U83)*(1+Assumptions!$B$8),""))</f>
        <v/>
      </c>
      <c r="W83" s="28">
        <f>IF(OR(V83="",H83="",Assumptions!$B$9="",Assumptions!$B$9&gt;=1),"",IFERROR(IF(VLOOKUP(H83,Assumptions!$A$17:$C$20,3,FALSE)&lt;=0,"",V83/(1-Assumptions!$B$9)*VLOOKUP(H83,Assumptions!$A$17:$C$20,3,FALSE)),""))</f>
        <v/>
      </c>
      <c r="X83" s="29">
        <f>IF(OR(W83="",Assumptions!$B$10=""),"",ROUND(MAX(W83,Assumptions!$B$10),0))</f>
        <v/>
      </c>
      <c r="Y83" s="11">
        <f>IF(H83="","",IFERROR(IF(VLOOKUP(H83,Assumptions!$A$17:$C$20,2,FALSE)&lt;=0,"",VLOOKUP(H83,Assumptions!$A$17:$C$20,2,FALSE)),""))</f>
        <v/>
      </c>
      <c r="Z83" s="28">
        <f>IF(OR(X83="",Y83=""),"",X83*Y83)</f>
        <v/>
      </c>
      <c r="AA83" s="14">
        <f>IF(COUNTA(A83:E83,H83:I83,K83,N83,P83,AB83)=0,"",IF(OR(D83="",H83="",P83=""),"Missing inputs",IF(W83="","Check assumptions or inputs",IF(W83&lt;Assumptions!$B$10,"Minimum price applied","Calculated price"))))</f>
        <v/>
      </c>
      <c r="AB83" s="2" t="n"/>
    </row>
    <row r="84" ht="23" customHeight="1">
      <c r="A84" s="2" t="n"/>
      <c r="B84" s="26" t="n"/>
      <c r="C84" s="2" t="n"/>
      <c r="D84" s="4" t="n"/>
      <c r="E84" s="5" t="n"/>
      <c r="F84" s="6">
        <f>IF(D84="","",IF(E84="",Assumptions!$B$11,E84))</f>
        <v/>
      </c>
      <c r="G84" s="27">
        <f>IF(OR(D84="",F84=""),"",IFERROR(D84*F84/43560,""))</f>
        <v/>
      </c>
      <c r="H84" s="2" t="n"/>
      <c r="I84" s="8" t="n"/>
      <c r="J84" s="9">
        <f>IF(D84="","",IF(I84="",Assumptions!$B$12,I84))</f>
        <v/>
      </c>
      <c r="K84" s="10" t="n"/>
      <c r="L84" s="11">
        <f>IF(D84="","",IF(K84="",Assumptions!$B$13,K84))</f>
        <v/>
      </c>
      <c r="M84" s="11">
        <f>IF(OR(G84="",L84="",L84&lt;=0),"",IFERROR(G84/L84,""))</f>
        <v/>
      </c>
      <c r="N84" s="10" t="n"/>
      <c r="O84" s="11">
        <f>IF(M84="","",IF(N84="",M84,N84))</f>
        <v/>
      </c>
      <c r="P84" s="10" t="n"/>
      <c r="Q84" s="11">
        <f>IF(P84="","",IF(OR(Assumptions!$B$7="",Assumptions!$B$7&lt;=0),"",IFERROR(P84/Assumptions!$B$7,"")))</f>
        <v/>
      </c>
      <c r="R84" s="11">
        <f>IF(OR(O84="",Q84="",J84="",J84&lt;=0),"",IFERROR((O84+Q84)*J84,""))</f>
        <v/>
      </c>
      <c r="S84" s="28">
        <f>IF(OR(R84="",Assumptions!$B$4=""),"",IFERROR(R84*Assumptions!$B$4,""))</f>
        <v/>
      </c>
      <c r="T84" s="28">
        <f>IF(OR(O84="",Assumptions!$B$5=""),"",IFERROR(O84*Assumptions!$B$5,""))</f>
        <v/>
      </c>
      <c r="U84" s="28">
        <f>IF(OR(P84="",Assumptions!$B$6=""),"",IFERROR(P84*Assumptions!$B$6,""))</f>
        <v/>
      </c>
      <c r="V84" s="28">
        <f>IF(OR(S84="",T84="",U84="",Assumptions!$B$8=""),"",IFERROR((S84+T84+U84)*(1+Assumptions!$B$8),""))</f>
        <v/>
      </c>
      <c r="W84" s="28">
        <f>IF(OR(V84="",H84="",Assumptions!$B$9="",Assumptions!$B$9&gt;=1),"",IFERROR(IF(VLOOKUP(H84,Assumptions!$A$17:$C$20,3,FALSE)&lt;=0,"",V84/(1-Assumptions!$B$9)*VLOOKUP(H84,Assumptions!$A$17:$C$20,3,FALSE)),""))</f>
        <v/>
      </c>
      <c r="X84" s="29">
        <f>IF(OR(W84="",Assumptions!$B$10=""),"",ROUND(MAX(W84,Assumptions!$B$10),0))</f>
        <v/>
      </c>
      <c r="Y84" s="11">
        <f>IF(H84="","",IFERROR(IF(VLOOKUP(H84,Assumptions!$A$17:$C$20,2,FALSE)&lt;=0,"",VLOOKUP(H84,Assumptions!$A$17:$C$20,2,FALSE)),""))</f>
        <v/>
      </c>
      <c r="Z84" s="28">
        <f>IF(OR(X84="",Y84=""),"",X84*Y84)</f>
        <v/>
      </c>
      <c r="AA84" s="14">
        <f>IF(COUNTA(A84:E84,H84:I84,K84,N84,P84,AB84)=0,"",IF(OR(D84="",H84="",P84=""),"Missing inputs",IF(W84="","Check assumptions or inputs",IF(W84&lt;Assumptions!$B$10,"Minimum price applied","Calculated price"))))</f>
        <v/>
      </c>
      <c r="AB84" s="2" t="n"/>
    </row>
    <row r="85" ht="23" customHeight="1">
      <c r="A85" s="2" t="n"/>
      <c r="B85" s="26" t="n"/>
      <c r="C85" s="2" t="n"/>
      <c r="D85" s="4" t="n"/>
      <c r="E85" s="5" t="n"/>
      <c r="F85" s="6">
        <f>IF(D85="","",IF(E85="",Assumptions!$B$11,E85))</f>
        <v/>
      </c>
      <c r="G85" s="27">
        <f>IF(OR(D85="",F85=""),"",IFERROR(D85*F85/43560,""))</f>
        <v/>
      </c>
      <c r="H85" s="2" t="n"/>
      <c r="I85" s="8" t="n"/>
      <c r="J85" s="9">
        <f>IF(D85="","",IF(I85="",Assumptions!$B$12,I85))</f>
        <v/>
      </c>
      <c r="K85" s="10" t="n"/>
      <c r="L85" s="11">
        <f>IF(D85="","",IF(K85="",Assumptions!$B$13,K85))</f>
        <v/>
      </c>
      <c r="M85" s="11">
        <f>IF(OR(G85="",L85="",L85&lt;=0),"",IFERROR(G85/L85,""))</f>
        <v/>
      </c>
      <c r="N85" s="10" t="n"/>
      <c r="O85" s="11">
        <f>IF(M85="","",IF(N85="",M85,N85))</f>
        <v/>
      </c>
      <c r="P85" s="10" t="n"/>
      <c r="Q85" s="11">
        <f>IF(P85="","",IF(OR(Assumptions!$B$7="",Assumptions!$B$7&lt;=0),"",IFERROR(P85/Assumptions!$B$7,"")))</f>
        <v/>
      </c>
      <c r="R85" s="11">
        <f>IF(OR(O85="",Q85="",J85="",J85&lt;=0),"",IFERROR((O85+Q85)*J85,""))</f>
        <v/>
      </c>
      <c r="S85" s="28">
        <f>IF(OR(R85="",Assumptions!$B$4=""),"",IFERROR(R85*Assumptions!$B$4,""))</f>
        <v/>
      </c>
      <c r="T85" s="28">
        <f>IF(OR(O85="",Assumptions!$B$5=""),"",IFERROR(O85*Assumptions!$B$5,""))</f>
        <v/>
      </c>
      <c r="U85" s="28">
        <f>IF(OR(P85="",Assumptions!$B$6=""),"",IFERROR(P85*Assumptions!$B$6,""))</f>
        <v/>
      </c>
      <c r="V85" s="28">
        <f>IF(OR(S85="",T85="",U85="",Assumptions!$B$8=""),"",IFERROR((S85+T85+U85)*(1+Assumptions!$B$8),""))</f>
        <v/>
      </c>
      <c r="W85" s="28">
        <f>IF(OR(V85="",H85="",Assumptions!$B$9="",Assumptions!$B$9&gt;=1),"",IFERROR(IF(VLOOKUP(H85,Assumptions!$A$17:$C$20,3,FALSE)&lt;=0,"",V85/(1-Assumptions!$B$9)*VLOOKUP(H85,Assumptions!$A$17:$C$20,3,FALSE)),""))</f>
        <v/>
      </c>
      <c r="X85" s="29">
        <f>IF(OR(W85="",Assumptions!$B$10=""),"",ROUND(MAX(W85,Assumptions!$B$10),0))</f>
        <v/>
      </c>
      <c r="Y85" s="11">
        <f>IF(H85="","",IFERROR(IF(VLOOKUP(H85,Assumptions!$A$17:$C$20,2,FALSE)&lt;=0,"",VLOOKUP(H85,Assumptions!$A$17:$C$20,2,FALSE)),""))</f>
        <v/>
      </c>
      <c r="Z85" s="28">
        <f>IF(OR(X85="",Y85=""),"",X85*Y85)</f>
        <v/>
      </c>
      <c r="AA85" s="14">
        <f>IF(COUNTA(A85:E85,H85:I85,K85,N85,P85,AB85)=0,"",IF(OR(D85="",H85="",P85=""),"Missing inputs",IF(W85="","Check assumptions or inputs",IF(W85&lt;Assumptions!$B$10,"Minimum price applied","Calculated price"))))</f>
        <v/>
      </c>
      <c r="AB85" s="2" t="n"/>
    </row>
    <row r="86" ht="23" customHeight="1">
      <c r="A86" s="2" t="n"/>
      <c r="B86" s="26" t="n"/>
      <c r="C86" s="2" t="n"/>
      <c r="D86" s="4" t="n"/>
      <c r="E86" s="5" t="n"/>
      <c r="F86" s="6">
        <f>IF(D86="","",IF(E86="",Assumptions!$B$11,E86))</f>
        <v/>
      </c>
      <c r="G86" s="27">
        <f>IF(OR(D86="",F86=""),"",IFERROR(D86*F86/43560,""))</f>
        <v/>
      </c>
      <c r="H86" s="2" t="n"/>
      <c r="I86" s="8" t="n"/>
      <c r="J86" s="9">
        <f>IF(D86="","",IF(I86="",Assumptions!$B$12,I86))</f>
        <v/>
      </c>
      <c r="K86" s="10" t="n"/>
      <c r="L86" s="11">
        <f>IF(D86="","",IF(K86="",Assumptions!$B$13,K86))</f>
        <v/>
      </c>
      <c r="M86" s="11">
        <f>IF(OR(G86="",L86="",L86&lt;=0),"",IFERROR(G86/L86,""))</f>
        <v/>
      </c>
      <c r="N86" s="10" t="n"/>
      <c r="O86" s="11">
        <f>IF(M86="","",IF(N86="",M86,N86))</f>
        <v/>
      </c>
      <c r="P86" s="10" t="n"/>
      <c r="Q86" s="11">
        <f>IF(P86="","",IF(OR(Assumptions!$B$7="",Assumptions!$B$7&lt;=0),"",IFERROR(P86/Assumptions!$B$7,"")))</f>
        <v/>
      </c>
      <c r="R86" s="11">
        <f>IF(OR(O86="",Q86="",J86="",J86&lt;=0),"",IFERROR((O86+Q86)*J86,""))</f>
        <v/>
      </c>
      <c r="S86" s="28">
        <f>IF(OR(R86="",Assumptions!$B$4=""),"",IFERROR(R86*Assumptions!$B$4,""))</f>
        <v/>
      </c>
      <c r="T86" s="28">
        <f>IF(OR(O86="",Assumptions!$B$5=""),"",IFERROR(O86*Assumptions!$B$5,""))</f>
        <v/>
      </c>
      <c r="U86" s="28">
        <f>IF(OR(P86="",Assumptions!$B$6=""),"",IFERROR(P86*Assumptions!$B$6,""))</f>
        <v/>
      </c>
      <c r="V86" s="28">
        <f>IF(OR(S86="",T86="",U86="",Assumptions!$B$8=""),"",IFERROR((S86+T86+U86)*(1+Assumptions!$B$8),""))</f>
        <v/>
      </c>
      <c r="W86" s="28">
        <f>IF(OR(V86="",H86="",Assumptions!$B$9="",Assumptions!$B$9&gt;=1),"",IFERROR(IF(VLOOKUP(H86,Assumptions!$A$17:$C$20,3,FALSE)&lt;=0,"",V86/(1-Assumptions!$B$9)*VLOOKUP(H86,Assumptions!$A$17:$C$20,3,FALSE)),""))</f>
        <v/>
      </c>
      <c r="X86" s="29">
        <f>IF(OR(W86="",Assumptions!$B$10=""),"",ROUND(MAX(W86,Assumptions!$B$10),0))</f>
        <v/>
      </c>
      <c r="Y86" s="11">
        <f>IF(H86="","",IFERROR(IF(VLOOKUP(H86,Assumptions!$A$17:$C$20,2,FALSE)&lt;=0,"",VLOOKUP(H86,Assumptions!$A$17:$C$20,2,FALSE)),""))</f>
        <v/>
      </c>
      <c r="Z86" s="28">
        <f>IF(OR(X86="",Y86=""),"",X86*Y86)</f>
        <v/>
      </c>
      <c r="AA86" s="14">
        <f>IF(COUNTA(A86:E86,H86:I86,K86,N86,P86,AB86)=0,"",IF(OR(D86="",H86="",P86=""),"Missing inputs",IF(W86="","Check assumptions or inputs",IF(W86&lt;Assumptions!$B$10,"Minimum price applied","Calculated price"))))</f>
        <v/>
      </c>
      <c r="AB86" s="2" t="n"/>
    </row>
    <row r="87" ht="23" customHeight="1">
      <c r="A87" s="2" t="n"/>
      <c r="B87" s="26" t="n"/>
      <c r="C87" s="2" t="n"/>
      <c r="D87" s="4" t="n"/>
      <c r="E87" s="5" t="n"/>
      <c r="F87" s="6">
        <f>IF(D87="","",IF(E87="",Assumptions!$B$11,E87))</f>
        <v/>
      </c>
      <c r="G87" s="27">
        <f>IF(OR(D87="",F87=""),"",IFERROR(D87*F87/43560,""))</f>
        <v/>
      </c>
      <c r="H87" s="2" t="n"/>
      <c r="I87" s="8" t="n"/>
      <c r="J87" s="9">
        <f>IF(D87="","",IF(I87="",Assumptions!$B$12,I87))</f>
        <v/>
      </c>
      <c r="K87" s="10" t="n"/>
      <c r="L87" s="11">
        <f>IF(D87="","",IF(K87="",Assumptions!$B$13,K87))</f>
        <v/>
      </c>
      <c r="M87" s="11">
        <f>IF(OR(G87="",L87="",L87&lt;=0),"",IFERROR(G87/L87,""))</f>
        <v/>
      </c>
      <c r="N87" s="10" t="n"/>
      <c r="O87" s="11">
        <f>IF(M87="","",IF(N87="",M87,N87))</f>
        <v/>
      </c>
      <c r="P87" s="10" t="n"/>
      <c r="Q87" s="11">
        <f>IF(P87="","",IF(OR(Assumptions!$B$7="",Assumptions!$B$7&lt;=0),"",IFERROR(P87/Assumptions!$B$7,"")))</f>
        <v/>
      </c>
      <c r="R87" s="11">
        <f>IF(OR(O87="",Q87="",J87="",J87&lt;=0),"",IFERROR((O87+Q87)*J87,""))</f>
        <v/>
      </c>
      <c r="S87" s="28">
        <f>IF(OR(R87="",Assumptions!$B$4=""),"",IFERROR(R87*Assumptions!$B$4,""))</f>
        <v/>
      </c>
      <c r="T87" s="28">
        <f>IF(OR(O87="",Assumptions!$B$5=""),"",IFERROR(O87*Assumptions!$B$5,""))</f>
        <v/>
      </c>
      <c r="U87" s="28">
        <f>IF(OR(P87="",Assumptions!$B$6=""),"",IFERROR(P87*Assumptions!$B$6,""))</f>
        <v/>
      </c>
      <c r="V87" s="28">
        <f>IF(OR(S87="",T87="",U87="",Assumptions!$B$8=""),"",IFERROR((S87+T87+U87)*(1+Assumptions!$B$8),""))</f>
        <v/>
      </c>
      <c r="W87" s="28">
        <f>IF(OR(V87="",H87="",Assumptions!$B$9="",Assumptions!$B$9&gt;=1),"",IFERROR(IF(VLOOKUP(H87,Assumptions!$A$17:$C$20,3,FALSE)&lt;=0,"",V87/(1-Assumptions!$B$9)*VLOOKUP(H87,Assumptions!$A$17:$C$20,3,FALSE)),""))</f>
        <v/>
      </c>
      <c r="X87" s="29">
        <f>IF(OR(W87="",Assumptions!$B$10=""),"",ROUND(MAX(W87,Assumptions!$B$10),0))</f>
        <v/>
      </c>
      <c r="Y87" s="11">
        <f>IF(H87="","",IFERROR(IF(VLOOKUP(H87,Assumptions!$A$17:$C$20,2,FALSE)&lt;=0,"",VLOOKUP(H87,Assumptions!$A$17:$C$20,2,FALSE)),""))</f>
        <v/>
      </c>
      <c r="Z87" s="28">
        <f>IF(OR(X87="",Y87=""),"",X87*Y87)</f>
        <v/>
      </c>
      <c r="AA87" s="14">
        <f>IF(COUNTA(A87:E87,H87:I87,K87,N87,P87,AB87)=0,"",IF(OR(D87="",H87="",P87=""),"Missing inputs",IF(W87="","Check assumptions or inputs",IF(W87&lt;Assumptions!$B$10,"Minimum price applied","Calculated price"))))</f>
        <v/>
      </c>
      <c r="AB87" s="2" t="n"/>
    </row>
    <row r="88" ht="23" customHeight="1">
      <c r="A88" s="2" t="n"/>
      <c r="B88" s="26" t="n"/>
      <c r="C88" s="2" t="n"/>
      <c r="D88" s="4" t="n"/>
      <c r="E88" s="5" t="n"/>
      <c r="F88" s="6">
        <f>IF(D88="","",IF(E88="",Assumptions!$B$11,E88))</f>
        <v/>
      </c>
      <c r="G88" s="27">
        <f>IF(OR(D88="",F88=""),"",IFERROR(D88*F88/43560,""))</f>
        <v/>
      </c>
      <c r="H88" s="2" t="n"/>
      <c r="I88" s="8" t="n"/>
      <c r="J88" s="9">
        <f>IF(D88="","",IF(I88="",Assumptions!$B$12,I88))</f>
        <v/>
      </c>
      <c r="K88" s="10" t="n"/>
      <c r="L88" s="11">
        <f>IF(D88="","",IF(K88="",Assumptions!$B$13,K88))</f>
        <v/>
      </c>
      <c r="M88" s="11">
        <f>IF(OR(G88="",L88="",L88&lt;=0),"",IFERROR(G88/L88,""))</f>
        <v/>
      </c>
      <c r="N88" s="10" t="n"/>
      <c r="O88" s="11">
        <f>IF(M88="","",IF(N88="",M88,N88))</f>
        <v/>
      </c>
      <c r="P88" s="10" t="n"/>
      <c r="Q88" s="11">
        <f>IF(P88="","",IF(OR(Assumptions!$B$7="",Assumptions!$B$7&lt;=0),"",IFERROR(P88/Assumptions!$B$7,"")))</f>
        <v/>
      </c>
      <c r="R88" s="11">
        <f>IF(OR(O88="",Q88="",J88="",J88&lt;=0),"",IFERROR((O88+Q88)*J88,""))</f>
        <v/>
      </c>
      <c r="S88" s="28">
        <f>IF(OR(R88="",Assumptions!$B$4=""),"",IFERROR(R88*Assumptions!$B$4,""))</f>
        <v/>
      </c>
      <c r="T88" s="28">
        <f>IF(OR(O88="",Assumptions!$B$5=""),"",IFERROR(O88*Assumptions!$B$5,""))</f>
        <v/>
      </c>
      <c r="U88" s="28">
        <f>IF(OR(P88="",Assumptions!$B$6=""),"",IFERROR(P88*Assumptions!$B$6,""))</f>
        <v/>
      </c>
      <c r="V88" s="28">
        <f>IF(OR(S88="",T88="",U88="",Assumptions!$B$8=""),"",IFERROR((S88+T88+U88)*(1+Assumptions!$B$8),""))</f>
        <v/>
      </c>
      <c r="W88" s="28">
        <f>IF(OR(V88="",H88="",Assumptions!$B$9="",Assumptions!$B$9&gt;=1),"",IFERROR(IF(VLOOKUP(H88,Assumptions!$A$17:$C$20,3,FALSE)&lt;=0,"",V88/(1-Assumptions!$B$9)*VLOOKUP(H88,Assumptions!$A$17:$C$20,3,FALSE)),""))</f>
        <v/>
      </c>
      <c r="X88" s="29">
        <f>IF(OR(W88="",Assumptions!$B$10=""),"",ROUND(MAX(W88,Assumptions!$B$10),0))</f>
        <v/>
      </c>
      <c r="Y88" s="11">
        <f>IF(H88="","",IFERROR(IF(VLOOKUP(H88,Assumptions!$A$17:$C$20,2,FALSE)&lt;=0,"",VLOOKUP(H88,Assumptions!$A$17:$C$20,2,FALSE)),""))</f>
        <v/>
      </c>
      <c r="Z88" s="28">
        <f>IF(OR(X88="",Y88=""),"",X88*Y88)</f>
        <v/>
      </c>
      <c r="AA88" s="14">
        <f>IF(COUNTA(A88:E88,H88:I88,K88,N88,P88,AB88)=0,"",IF(OR(D88="",H88="",P88=""),"Missing inputs",IF(W88="","Check assumptions or inputs",IF(W88&lt;Assumptions!$B$10,"Minimum price applied","Calculated price"))))</f>
        <v/>
      </c>
      <c r="AB88" s="2" t="n"/>
    </row>
    <row r="89" ht="23" customHeight="1">
      <c r="A89" s="2" t="n"/>
      <c r="B89" s="26" t="n"/>
      <c r="C89" s="2" t="n"/>
      <c r="D89" s="4" t="n"/>
      <c r="E89" s="5" t="n"/>
      <c r="F89" s="6">
        <f>IF(D89="","",IF(E89="",Assumptions!$B$11,E89))</f>
        <v/>
      </c>
      <c r="G89" s="27">
        <f>IF(OR(D89="",F89=""),"",IFERROR(D89*F89/43560,""))</f>
        <v/>
      </c>
      <c r="H89" s="2" t="n"/>
      <c r="I89" s="8" t="n"/>
      <c r="J89" s="9">
        <f>IF(D89="","",IF(I89="",Assumptions!$B$12,I89))</f>
        <v/>
      </c>
      <c r="K89" s="10" t="n"/>
      <c r="L89" s="11">
        <f>IF(D89="","",IF(K89="",Assumptions!$B$13,K89))</f>
        <v/>
      </c>
      <c r="M89" s="11">
        <f>IF(OR(G89="",L89="",L89&lt;=0),"",IFERROR(G89/L89,""))</f>
        <v/>
      </c>
      <c r="N89" s="10" t="n"/>
      <c r="O89" s="11">
        <f>IF(M89="","",IF(N89="",M89,N89))</f>
        <v/>
      </c>
      <c r="P89" s="10" t="n"/>
      <c r="Q89" s="11">
        <f>IF(P89="","",IF(OR(Assumptions!$B$7="",Assumptions!$B$7&lt;=0),"",IFERROR(P89/Assumptions!$B$7,"")))</f>
        <v/>
      </c>
      <c r="R89" s="11">
        <f>IF(OR(O89="",Q89="",J89="",J89&lt;=0),"",IFERROR((O89+Q89)*J89,""))</f>
        <v/>
      </c>
      <c r="S89" s="28">
        <f>IF(OR(R89="",Assumptions!$B$4=""),"",IFERROR(R89*Assumptions!$B$4,""))</f>
        <v/>
      </c>
      <c r="T89" s="28">
        <f>IF(OR(O89="",Assumptions!$B$5=""),"",IFERROR(O89*Assumptions!$B$5,""))</f>
        <v/>
      </c>
      <c r="U89" s="28">
        <f>IF(OR(P89="",Assumptions!$B$6=""),"",IFERROR(P89*Assumptions!$B$6,""))</f>
        <v/>
      </c>
      <c r="V89" s="28">
        <f>IF(OR(S89="",T89="",U89="",Assumptions!$B$8=""),"",IFERROR((S89+T89+U89)*(1+Assumptions!$B$8),""))</f>
        <v/>
      </c>
      <c r="W89" s="28">
        <f>IF(OR(V89="",H89="",Assumptions!$B$9="",Assumptions!$B$9&gt;=1),"",IFERROR(IF(VLOOKUP(H89,Assumptions!$A$17:$C$20,3,FALSE)&lt;=0,"",V89/(1-Assumptions!$B$9)*VLOOKUP(H89,Assumptions!$A$17:$C$20,3,FALSE)),""))</f>
        <v/>
      </c>
      <c r="X89" s="29">
        <f>IF(OR(W89="",Assumptions!$B$10=""),"",ROUND(MAX(W89,Assumptions!$B$10),0))</f>
        <v/>
      </c>
      <c r="Y89" s="11">
        <f>IF(H89="","",IFERROR(IF(VLOOKUP(H89,Assumptions!$A$17:$C$20,2,FALSE)&lt;=0,"",VLOOKUP(H89,Assumptions!$A$17:$C$20,2,FALSE)),""))</f>
        <v/>
      </c>
      <c r="Z89" s="28">
        <f>IF(OR(X89="",Y89=""),"",X89*Y89)</f>
        <v/>
      </c>
      <c r="AA89" s="14">
        <f>IF(COUNTA(A89:E89,H89:I89,K89,N89,P89,AB89)=0,"",IF(OR(D89="",H89="",P89=""),"Missing inputs",IF(W89="","Check assumptions or inputs",IF(W89&lt;Assumptions!$B$10,"Minimum price applied","Calculated price"))))</f>
        <v/>
      </c>
      <c r="AB89" s="2" t="n"/>
    </row>
    <row r="90" ht="23" customHeight="1">
      <c r="A90" s="2" t="n"/>
      <c r="B90" s="26" t="n"/>
      <c r="C90" s="2" t="n"/>
      <c r="D90" s="4" t="n"/>
      <c r="E90" s="5" t="n"/>
      <c r="F90" s="6">
        <f>IF(D90="","",IF(E90="",Assumptions!$B$11,E90))</f>
        <v/>
      </c>
      <c r="G90" s="27">
        <f>IF(OR(D90="",F90=""),"",IFERROR(D90*F90/43560,""))</f>
        <v/>
      </c>
      <c r="H90" s="2" t="n"/>
      <c r="I90" s="8" t="n"/>
      <c r="J90" s="9">
        <f>IF(D90="","",IF(I90="",Assumptions!$B$12,I90))</f>
        <v/>
      </c>
      <c r="K90" s="10" t="n"/>
      <c r="L90" s="11">
        <f>IF(D90="","",IF(K90="",Assumptions!$B$13,K90))</f>
        <v/>
      </c>
      <c r="M90" s="11">
        <f>IF(OR(G90="",L90="",L90&lt;=0),"",IFERROR(G90/L90,""))</f>
        <v/>
      </c>
      <c r="N90" s="10" t="n"/>
      <c r="O90" s="11">
        <f>IF(M90="","",IF(N90="",M90,N90))</f>
        <v/>
      </c>
      <c r="P90" s="10" t="n"/>
      <c r="Q90" s="11">
        <f>IF(P90="","",IF(OR(Assumptions!$B$7="",Assumptions!$B$7&lt;=0),"",IFERROR(P90/Assumptions!$B$7,"")))</f>
        <v/>
      </c>
      <c r="R90" s="11">
        <f>IF(OR(O90="",Q90="",J90="",J90&lt;=0),"",IFERROR((O90+Q90)*J90,""))</f>
        <v/>
      </c>
      <c r="S90" s="28">
        <f>IF(OR(R90="",Assumptions!$B$4=""),"",IFERROR(R90*Assumptions!$B$4,""))</f>
        <v/>
      </c>
      <c r="T90" s="28">
        <f>IF(OR(O90="",Assumptions!$B$5=""),"",IFERROR(O90*Assumptions!$B$5,""))</f>
        <v/>
      </c>
      <c r="U90" s="28">
        <f>IF(OR(P90="",Assumptions!$B$6=""),"",IFERROR(P90*Assumptions!$B$6,""))</f>
        <v/>
      </c>
      <c r="V90" s="28">
        <f>IF(OR(S90="",T90="",U90="",Assumptions!$B$8=""),"",IFERROR((S90+T90+U90)*(1+Assumptions!$B$8),""))</f>
        <v/>
      </c>
      <c r="W90" s="28">
        <f>IF(OR(V90="",H90="",Assumptions!$B$9="",Assumptions!$B$9&gt;=1),"",IFERROR(IF(VLOOKUP(H90,Assumptions!$A$17:$C$20,3,FALSE)&lt;=0,"",V90/(1-Assumptions!$B$9)*VLOOKUP(H90,Assumptions!$A$17:$C$20,3,FALSE)),""))</f>
        <v/>
      </c>
      <c r="X90" s="29">
        <f>IF(OR(W90="",Assumptions!$B$10=""),"",ROUND(MAX(W90,Assumptions!$B$10),0))</f>
        <v/>
      </c>
      <c r="Y90" s="11">
        <f>IF(H90="","",IFERROR(IF(VLOOKUP(H90,Assumptions!$A$17:$C$20,2,FALSE)&lt;=0,"",VLOOKUP(H90,Assumptions!$A$17:$C$20,2,FALSE)),""))</f>
        <v/>
      </c>
      <c r="Z90" s="28">
        <f>IF(OR(X90="",Y90=""),"",X90*Y90)</f>
        <v/>
      </c>
      <c r="AA90" s="14">
        <f>IF(COUNTA(A90:E90,H90:I90,K90,N90,P90,AB90)=0,"",IF(OR(D90="",H90="",P90=""),"Missing inputs",IF(W90="","Check assumptions or inputs",IF(W90&lt;Assumptions!$B$10,"Minimum price applied","Calculated price"))))</f>
        <v/>
      </c>
      <c r="AB90" s="2" t="n"/>
    </row>
    <row r="91" ht="23" customHeight="1">
      <c r="A91" s="2" t="n"/>
      <c r="B91" s="26" t="n"/>
      <c r="C91" s="2" t="n"/>
      <c r="D91" s="4" t="n"/>
      <c r="E91" s="5" t="n"/>
      <c r="F91" s="6">
        <f>IF(D91="","",IF(E91="",Assumptions!$B$11,E91))</f>
        <v/>
      </c>
      <c r="G91" s="27">
        <f>IF(OR(D91="",F91=""),"",IFERROR(D91*F91/43560,""))</f>
        <v/>
      </c>
      <c r="H91" s="2" t="n"/>
      <c r="I91" s="8" t="n"/>
      <c r="J91" s="9">
        <f>IF(D91="","",IF(I91="",Assumptions!$B$12,I91))</f>
        <v/>
      </c>
      <c r="K91" s="10" t="n"/>
      <c r="L91" s="11">
        <f>IF(D91="","",IF(K91="",Assumptions!$B$13,K91))</f>
        <v/>
      </c>
      <c r="M91" s="11">
        <f>IF(OR(G91="",L91="",L91&lt;=0),"",IFERROR(G91/L91,""))</f>
        <v/>
      </c>
      <c r="N91" s="10" t="n"/>
      <c r="O91" s="11">
        <f>IF(M91="","",IF(N91="",M91,N91))</f>
        <v/>
      </c>
      <c r="P91" s="10" t="n"/>
      <c r="Q91" s="11">
        <f>IF(P91="","",IF(OR(Assumptions!$B$7="",Assumptions!$B$7&lt;=0),"",IFERROR(P91/Assumptions!$B$7,"")))</f>
        <v/>
      </c>
      <c r="R91" s="11">
        <f>IF(OR(O91="",Q91="",J91="",J91&lt;=0),"",IFERROR((O91+Q91)*J91,""))</f>
        <v/>
      </c>
      <c r="S91" s="28">
        <f>IF(OR(R91="",Assumptions!$B$4=""),"",IFERROR(R91*Assumptions!$B$4,""))</f>
        <v/>
      </c>
      <c r="T91" s="28">
        <f>IF(OR(O91="",Assumptions!$B$5=""),"",IFERROR(O91*Assumptions!$B$5,""))</f>
        <v/>
      </c>
      <c r="U91" s="28">
        <f>IF(OR(P91="",Assumptions!$B$6=""),"",IFERROR(P91*Assumptions!$B$6,""))</f>
        <v/>
      </c>
      <c r="V91" s="28">
        <f>IF(OR(S91="",T91="",U91="",Assumptions!$B$8=""),"",IFERROR((S91+T91+U91)*(1+Assumptions!$B$8),""))</f>
        <v/>
      </c>
      <c r="W91" s="28">
        <f>IF(OR(V91="",H91="",Assumptions!$B$9="",Assumptions!$B$9&gt;=1),"",IFERROR(IF(VLOOKUP(H91,Assumptions!$A$17:$C$20,3,FALSE)&lt;=0,"",V91/(1-Assumptions!$B$9)*VLOOKUP(H91,Assumptions!$A$17:$C$20,3,FALSE)),""))</f>
        <v/>
      </c>
      <c r="X91" s="29">
        <f>IF(OR(W91="",Assumptions!$B$10=""),"",ROUND(MAX(W91,Assumptions!$B$10),0))</f>
        <v/>
      </c>
      <c r="Y91" s="11">
        <f>IF(H91="","",IFERROR(IF(VLOOKUP(H91,Assumptions!$A$17:$C$20,2,FALSE)&lt;=0,"",VLOOKUP(H91,Assumptions!$A$17:$C$20,2,FALSE)),""))</f>
        <v/>
      </c>
      <c r="Z91" s="28">
        <f>IF(OR(X91="",Y91=""),"",X91*Y91)</f>
        <v/>
      </c>
      <c r="AA91" s="14">
        <f>IF(COUNTA(A91:E91,H91:I91,K91,N91,P91,AB91)=0,"",IF(OR(D91="",H91="",P91=""),"Missing inputs",IF(W91="","Check assumptions or inputs",IF(W91&lt;Assumptions!$B$10,"Minimum price applied","Calculated price"))))</f>
        <v/>
      </c>
      <c r="AB91" s="2" t="n"/>
    </row>
    <row r="92" ht="23" customHeight="1">
      <c r="A92" s="2" t="n"/>
      <c r="B92" s="26" t="n"/>
      <c r="C92" s="2" t="n"/>
      <c r="D92" s="4" t="n"/>
      <c r="E92" s="5" t="n"/>
      <c r="F92" s="6">
        <f>IF(D92="","",IF(E92="",Assumptions!$B$11,E92))</f>
        <v/>
      </c>
      <c r="G92" s="27">
        <f>IF(OR(D92="",F92=""),"",IFERROR(D92*F92/43560,""))</f>
        <v/>
      </c>
      <c r="H92" s="2" t="n"/>
      <c r="I92" s="8" t="n"/>
      <c r="J92" s="9">
        <f>IF(D92="","",IF(I92="",Assumptions!$B$12,I92))</f>
        <v/>
      </c>
      <c r="K92" s="10" t="n"/>
      <c r="L92" s="11">
        <f>IF(D92="","",IF(K92="",Assumptions!$B$13,K92))</f>
        <v/>
      </c>
      <c r="M92" s="11">
        <f>IF(OR(G92="",L92="",L92&lt;=0),"",IFERROR(G92/L92,""))</f>
        <v/>
      </c>
      <c r="N92" s="10" t="n"/>
      <c r="O92" s="11">
        <f>IF(M92="","",IF(N92="",M92,N92))</f>
        <v/>
      </c>
      <c r="P92" s="10" t="n"/>
      <c r="Q92" s="11">
        <f>IF(P92="","",IF(OR(Assumptions!$B$7="",Assumptions!$B$7&lt;=0),"",IFERROR(P92/Assumptions!$B$7,"")))</f>
        <v/>
      </c>
      <c r="R92" s="11">
        <f>IF(OR(O92="",Q92="",J92="",J92&lt;=0),"",IFERROR((O92+Q92)*J92,""))</f>
        <v/>
      </c>
      <c r="S92" s="28">
        <f>IF(OR(R92="",Assumptions!$B$4=""),"",IFERROR(R92*Assumptions!$B$4,""))</f>
        <v/>
      </c>
      <c r="T92" s="28">
        <f>IF(OR(O92="",Assumptions!$B$5=""),"",IFERROR(O92*Assumptions!$B$5,""))</f>
        <v/>
      </c>
      <c r="U92" s="28">
        <f>IF(OR(P92="",Assumptions!$B$6=""),"",IFERROR(P92*Assumptions!$B$6,""))</f>
        <v/>
      </c>
      <c r="V92" s="28">
        <f>IF(OR(S92="",T92="",U92="",Assumptions!$B$8=""),"",IFERROR((S92+T92+U92)*(1+Assumptions!$B$8),""))</f>
        <v/>
      </c>
      <c r="W92" s="28">
        <f>IF(OR(V92="",H92="",Assumptions!$B$9="",Assumptions!$B$9&gt;=1),"",IFERROR(IF(VLOOKUP(H92,Assumptions!$A$17:$C$20,3,FALSE)&lt;=0,"",V92/(1-Assumptions!$B$9)*VLOOKUP(H92,Assumptions!$A$17:$C$20,3,FALSE)),""))</f>
        <v/>
      </c>
      <c r="X92" s="29">
        <f>IF(OR(W92="",Assumptions!$B$10=""),"",ROUND(MAX(W92,Assumptions!$B$10),0))</f>
        <v/>
      </c>
      <c r="Y92" s="11">
        <f>IF(H92="","",IFERROR(IF(VLOOKUP(H92,Assumptions!$A$17:$C$20,2,FALSE)&lt;=0,"",VLOOKUP(H92,Assumptions!$A$17:$C$20,2,FALSE)),""))</f>
        <v/>
      </c>
      <c r="Z92" s="28">
        <f>IF(OR(X92="",Y92=""),"",X92*Y92)</f>
        <v/>
      </c>
      <c r="AA92" s="14">
        <f>IF(COUNTA(A92:E92,H92:I92,K92,N92,P92,AB92)=0,"",IF(OR(D92="",H92="",P92=""),"Missing inputs",IF(W92="","Check assumptions or inputs",IF(W92&lt;Assumptions!$B$10,"Minimum price applied","Calculated price"))))</f>
        <v/>
      </c>
      <c r="AB92" s="2" t="n"/>
    </row>
    <row r="93" ht="23" customHeight="1">
      <c r="A93" s="2" t="n"/>
      <c r="B93" s="26" t="n"/>
      <c r="C93" s="2" t="n"/>
      <c r="D93" s="4" t="n"/>
      <c r="E93" s="5" t="n"/>
      <c r="F93" s="6">
        <f>IF(D93="","",IF(E93="",Assumptions!$B$11,E93))</f>
        <v/>
      </c>
      <c r="G93" s="27">
        <f>IF(OR(D93="",F93=""),"",IFERROR(D93*F93/43560,""))</f>
        <v/>
      </c>
      <c r="H93" s="2" t="n"/>
      <c r="I93" s="8" t="n"/>
      <c r="J93" s="9">
        <f>IF(D93="","",IF(I93="",Assumptions!$B$12,I93))</f>
        <v/>
      </c>
      <c r="K93" s="10" t="n"/>
      <c r="L93" s="11">
        <f>IF(D93="","",IF(K93="",Assumptions!$B$13,K93))</f>
        <v/>
      </c>
      <c r="M93" s="11">
        <f>IF(OR(G93="",L93="",L93&lt;=0),"",IFERROR(G93/L93,""))</f>
        <v/>
      </c>
      <c r="N93" s="10" t="n"/>
      <c r="O93" s="11">
        <f>IF(M93="","",IF(N93="",M93,N93))</f>
        <v/>
      </c>
      <c r="P93" s="10" t="n"/>
      <c r="Q93" s="11">
        <f>IF(P93="","",IF(OR(Assumptions!$B$7="",Assumptions!$B$7&lt;=0),"",IFERROR(P93/Assumptions!$B$7,"")))</f>
        <v/>
      </c>
      <c r="R93" s="11">
        <f>IF(OR(O93="",Q93="",J93="",J93&lt;=0),"",IFERROR((O93+Q93)*J93,""))</f>
        <v/>
      </c>
      <c r="S93" s="28">
        <f>IF(OR(R93="",Assumptions!$B$4=""),"",IFERROR(R93*Assumptions!$B$4,""))</f>
        <v/>
      </c>
      <c r="T93" s="28">
        <f>IF(OR(O93="",Assumptions!$B$5=""),"",IFERROR(O93*Assumptions!$B$5,""))</f>
        <v/>
      </c>
      <c r="U93" s="28">
        <f>IF(OR(P93="",Assumptions!$B$6=""),"",IFERROR(P93*Assumptions!$B$6,""))</f>
        <v/>
      </c>
      <c r="V93" s="28">
        <f>IF(OR(S93="",T93="",U93="",Assumptions!$B$8=""),"",IFERROR((S93+T93+U93)*(1+Assumptions!$B$8),""))</f>
        <v/>
      </c>
      <c r="W93" s="28">
        <f>IF(OR(V93="",H93="",Assumptions!$B$9="",Assumptions!$B$9&gt;=1),"",IFERROR(IF(VLOOKUP(H93,Assumptions!$A$17:$C$20,3,FALSE)&lt;=0,"",V93/(1-Assumptions!$B$9)*VLOOKUP(H93,Assumptions!$A$17:$C$20,3,FALSE)),""))</f>
        <v/>
      </c>
      <c r="X93" s="29">
        <f>IF(OR(W93="",Assumptions!$B$10=""),"",ROUND(MAX(W93,Assumptions!$B$10),0))</f>
        <v/>
      </c>
      <c r="Y93" s="11">
        <f>IF(H93="","",IFERROR(IF(VLOOKUP(H93,Assumptions!$A$17:$C$20,2,FALSE)&lt;=0,"",VLOOKUP(H93,Assumptions!$A$17:$C$20,2,FALSE)),""))</f>
        <v/>
      </c>
      <c r="Z93" s="28">
        <f>IF(OR(X93="",Y93=""),"",X93*Y93)</f>
        <v/>
      </c>
      <c r="AA93" s="14">
        <f>IF(COUNTA(A93:E93,H93:I93,K93,N93,P93,AB93)=0,"",IF(OR(D93="",H93="",P93=""),"Missing inputs",IF(W93="","Check assumptions or inputs",IF(W93&lt;Assumptions!$B$10,"Minimum price applied","Calculated price"))))</f>
        <v/>
      </c>
      <c r="AB93" s="2" t="n"/>
    </row>
    <row r="94" ht="23" customHeight="1">
      <c r="A94" s="2" t="n"/>
      <c r="B94" s="26" t="n"/>
      <c r="C94" s="2" t="n"/>
      <c r="D94" s="4" t="n"/>
      <c r="E94" s="5" t="n"/>
      <c r="F94" s="6">
        <f>IF(D94="","",IF(E94="",Assumptions!$B$11,E94))</f>
        <v/>
      </c>
      <c r="G94" s="27">
        <f>IF(OR(D94="",F94=""),"",IFERROR(D94*F94/43560,""))</f>
        <v/>
      </c>
      <c r="H94" s="2" t="n"/>
      <c r="I94" s="8" t="n"/>
      <c r="J94" s="9">
        <f>IF(D94="","",IF(I94="",Assumptions!$B$12,I94))</f>
        <v/>
      </c>
      <c r="K94" s="10" t="n"/>
      <c r="L94" s="11">
        <f>IF(D94="","",IF(K94="",Assumptions!$B$13,K94))</f>
        <v/>
      </c>
      <c r="M94" s="11">
        <f>IF(OR(G94="",L94="",L94&lt;=0),"",IFERROR(G94/L94,""))</f>
        <v/>
      </c>
      <c r="N94" s="10" t="n"/>
      <c r="O94" s="11">
        <f>IF(M94="","",IF(N94="",M94,N94))</f>
        <v/>
      </c>
      <c r="P94" s="10" t="n"/>
      <c r="Q94" s="11">
        <f>IF(P94="","",IF(OR(Assumptions!$B$7="",Assumptions!$B$7&lt;=0),"",IFERROR(P94/Assumptions!$B$7,"")))</f>
        <v/>
      </c>
      <c r="R94" s="11">
        <f>IF(OR(O94="",Q94="",J94="",J94&lt;=0),"",IFERROR((O94+Q94)*J94,""))</f>
        <v/>
      </c>
      <c r="S94" s="28">
        <f>IF(OR(R94="",Assumptions!$B$4=""),"",IFERROR(R94*Assumptions!$B$4,""))</f>
        <v/>
      </c>
      <c r="T94" s="28">
        <f>IF(OR(O94="",Assumptions!$B$5=""),"",IFERROR(O94*Assumptions!$B$5,""))</f>
        <v/>
      </c>
      <c r="U94" s="28">
        <f>IF(OR(P94="",Assumptions!$B$6=""),"",IFERROR(P94*Assumptions!$B$6,""))</f>
        <v/>
      </c>
      <c r="V94" s="28">
        <f>IF(OR(S94="",T94="",U94="",Assumptions!$B$8=""),"",IFERROR((S94+T94+U94)*(1+Assumptions!$B$8),""))</f>
        <v/>
      </c>
      <c r="W94" s="28">
        <f>IF(OR(V94="",H94="",Assumptions!$B$9="",Assumptions!$B$9&gt;=1),"",IFERROR(IF(VLOOKUP(H94,Assumptions!$A$17:$C$20,3,FALSE)&lt;=0,"",V94/(1-Assumptions!$B$9)*VLOOKUP(H94,Assumptions!$A$17:$C$20,3,FALSE)),""))</f>
        <v/>
      </c>
      <c r="X94" s="29">
        <f>IF(OR(W94="",Assumptions!$B$10=""),"",ROUND(MAX(W94,Assumptions!$B$10),0))</f>
        <v/>
      </c>
      <c r="Y94" s="11">
        <f>IF(H94="","",IFERROR(IF(VLOOKUP(H94,Assumptions!$A$17:$C$20,2,FALSE)&lt;=0,"",VLOOKUP(H94,Assumptions!$A$17:$C$20,2,FALSE)),""))</f>
        <v/>
      </c>
      <c r="Z94" s="28">
        <f>IF(OR(X94="",Y94=""),"",X94*Y94)</f>
        <v/>
      </c>
      <c r="AA94" s="14">
        <f>IF(COUNTA(A94:E94,H94:I94,K94,N94,P94,AB94)=0,"",IF(OR(D94="",H94="",P94=""),"Missing inputs",IF(W94="","Check assumptions or inputs",IF(W94&lt;Assumptions!$B$10,"Minimum price applied","Calculated price"))))</f>
        <v/>
      </c>
      <c r="AB94" s="2" t="n"/>
    </row>
    <row r="95" ht="23" customHeight="1">
      <c r="A95" s="2" t="n"/>
      <c r="B95" s="26" t="n"/>
      <c r="C95" s="2" t="n"/>
      <c r="D95" s="4" t="n"/>
      <c r="E95" s="5" t="n"/>
      <c r="F95" s="6">
        <f>IF(D95="","",IF(E95="",Assumptions!$B$11,E95))</f>
        <v/>
      </c>
      <c r="G95" s="27">
        <f>IF(OR(D95="",F95=""),"",IFERROR(D95*F95/43560,""))</f>
        <v/>
      </c>
      <c r="H95" s="2" t="n"/>
      <c r="I95" s="8" t="n"/>
      <c r="J95" s="9">
        <f>IF(D95="","",IF(I95="",Assumptions!$B$12,I95))</f>
        <v/>
      </c>
      <c r="K95" s="10" t="n"/>
      <c r="L95" s="11">
        <f>IF(D95="","",IF(K95="",Assumptions!$B$13,K95))</f>
        <v/>
      </c>
      <c r="M95" s="11">
        <f>IF(OR(G95="",L95="",L95&lt;=0),"",IFERROR(G95/L95,""))</f>
        <v/>
      </c>
      <c r="N95" s="10" t="n"/>
      <c r="O95" s="11">
        <f>IF(M95="","",IF(N95="",M95,N95))</f>
        <v/>
      </c>
      <c r="P95" s="10" t="n"/>
      <c r="Q95" s="11">
        <f>IF(P95="","",IF(OR(Assumptions!$B$7="",Assumptions!$B$7&lt;=0),"",IFERROR(P95/Assumptions!$B$7,"")))</f>
        <v/>
      </c>
      <c r="R95" s="11">
        <f>IF(OR(O95="",Q95="",J95="",J95&lt;=0),"",IFERROR((O95+Q95)*J95,""))</f>
        <v/>
      </c>
      <c r="S95" s="28">
        <f>IF(OR(R95="",Assumptions!$B$4=""),"",IFERROR(R95*Assumptions!$B$4,""))</f>
        <v/>
      </c>
      <c r="T95" s="28">
        <f>IF(OR(O95="",Assumptions!$B$5=""),"",IFERROR(O95*Assumptions!$B$5,""))</f>
        <v/>
      </c>
      <c r="U95" s="28">
        <f>IF(OR(P95="",Assumptions!$B$6=""),"",IFERROR(P95*Assumptions!$B$6,""))</f>
        <v/>
      </c>
      <c r="V95" s="28">
        <f>IF(OR(S95="",T95="",U95="",Assumptions!$B$8=""),"",IFERROR((S95+T95+U95)*(1+Assumptions!$B$8),""))</f>
        <v/>
      </c>
      <c r="W95" s="28">
        <f>IF(OR(V95="",H95="",Assumptions!$B$9="",Assumptions!$B$9&gt;=1),"",IFERROR(IF(VLOOKUP(H95,Assumptions!$A$17:$C$20,3,FALSE)&lt;=0,"",V95/(1-Assumptions!$B$9)*VLOOKUP(H95,Assumptions!$A$17:$C$20,3,FALSE)),""))</f>
        <v/>
      </c>
      <c r="X95" s="29">
        <f>IF(OR(W95="",Assumptions!$B$10=""),"",ROUND(MAX(W95,Assumptions!$B$10),0))</f>
        <v/>
      </c>
      <c r="Y95" s="11">
        <f>IF(H95="","",IFERROR(IF(VLOOKUP(H95,Assumptions!$A$17:$C$20,2,FALSE)&lt;=0,"",VLOOKUP(H95,Assumptions!$A$17:$C$20,2,FALSE)),""))</f>
        <v/>
      </c>
      <c r="Z95" s="28">
        <f>IF(OR(X95="",Y95=""),"",X95*Y95)</f>
        <v/>
      </c>
      <c r="AA95" s="14">
        <f>IF(COUNTA(A95:E95,H95:I95,K95,N95,P95,AB95)=0,"",IF(OR(D95="",H95="",P95=""),"Missing inputs",IF(W95="","Check assumptions or inputs",IF(W95&lt;Assumptions!$B$10,"Minimum price applied","Calculated price"))))</f>
        <v/>
      </c>
      <c r="AB95" s="2" t="n"/>
    </row>
    <row r="96" ht="23" customHeight="1">
      <c r="A96" s="2" t="n"/>
      <c r="B96" s="26" t="n"/>
      <c r="C96" s="2" t="n"/>
      <c r="D96" s="4" t="n"/>
      <c r="E96" s="5" t="n"/>
      <c r="F96" s="6">
        <f>IF(D96="","",IF(E96="",Assumptions!$B$11,E96))</f>
        <v/>
      </c>
      <c r="G96" s="27">
        <f>IF(OR(D96="",F96=""),"",IFERROR(D96*F96/43560,""))</f>
        <v/>
      </c>
      <c r="H96" s="2" t="n"/>
      <c r="I96" s="8" t="n"/>
      <c r="J96" s="9">
        <f>IF(D96="","",IF(I96="",Assumptions!$B$12,I96))</f>
        <v/>
      </c>
      <c r="K96" s="10" t="n"/>
      <c r="L96" s="11">
        <f>IF(D96="","",IF(K96="",Assumptions!$B$13,K96))</f>
        <v/>
      </c>
      <c r="M96" s="11">
        <f>IF(OR(G96="",L96="",L96&lt;=0),"",IFERROR(G96/L96,""))</f>
        <v/>
      </c>
      <c r="N96" s="10" t="n"/>
      <c r="O96" s="11">
        <f>IF(M96="","",IF(N96="",M96,N96))</f>
        <v/>
      </c>
      <c r="P96" s="10" t="n"/>
      <c r="Q96" s="11">
        <f>IF(P96="","",IF(OR(Assumptions!$B$7="",Assumptions!$B$7&lt;=0),"",IFERROR(P96/Assumptions!$B$7,"")))</f>
        <v/>
      </c>
      <c r="R96" s="11">
        <f>IF(OR(O96="",Q96="",J96="",J96&lt;=0),"",IFERROR((O96+Q96)*J96,""))</f>
        <v/>
      </c>
      <c r="S96" s="28">
        <f>IF(OR(R96="",Assumptions!$B$4=""),"",IFERROR(R96*Assumptions!$B$4,""))</f>
        <v/>
      </c>
      <c r="T96" s="28">
        <f>IF(OR(O96="",Assumptions!$B$5=""),"",IFERROR(O96*Assumptions!$B$5,""))</f>
        <v/>
      </c>
      <c r="U96" s="28">
        <f>IF(OR(P96="",Assumptions!$B$6=""),"",IFERROR(P96*Assumptions!$B$6,""))</f>
        <v/>
      </c>
      <c r="V96" s="28">
        <f>IF(OR(S96="",T96="",U96="",Assumptions!$B$8=""),"",IFERROR((S96+T96+U96)*(1+Assumptions!$B$8),""))</f>
        <v/>
      </c>
      <c r="W96" s="28">
        <f>IF(OR(V96="",H96="",Assumptions!$B$9="",Assumptions!$B$9&gt;=1),"",IFERROR(IF(VLOOKUP(H96,Assumptions!$A$17:$C$20,3,FALSE)&lt;=0,"",V96/(1-Assumptions!$B$9)*VLOOKUP(H96,Assumptions!$A$17:$C$20,3,FALSE)),""))</f>
        <v/>
      </c>
      <c r="X96" s="29">
        <f>IF(OR(W96="",Assumptions!$B$10=""),"",ROUND(MAX(W96,Assumptions!$B$10),0))</f>
        <v/>
      </c>
      <c r="Y96" s="11">
        <f>IF(H96="","",IFERROR(IF(VLOOKUP(H96,Assumptions!$A$17:$C$20,2,FALSE)&lt;=0,"",VLOOKUP(H96,Assumptions!$A$17:$C$20,2,FALSE)),""))</f>
        <v/>
      </c>
      <c r="Z96" s="28">
        <f>IF(OR(X96="",Y96=""),"",X96*Y96)</f>
        <v/>
      </c>
      <c r="AA96" s="14">
        <f>IF(COUNTA(A96:E96,H96:I96,K96,N96,P96,AB96)=0,"",IF(OR(D96="",H96="",P96=""),"Missing inputs",IF(W96="","Check assumptions or inputs",IF(W96&lt;Assumptions!$B$10,"Minimum price applied","Calculated price"))))</f>
        <v/>
      </c>
      <c r="AB96" s="2" t="n"/>
    </row>
    <row r="97" ht="23" customHeight="1">
      <c r="A97" s="2" t="n"/>
      <c r="B97" s="26" t="n"/>
      <c r="C97" s="2" t="n"/>
      <c r="D97" s="4" t="n"/>
      <c r="E97" s="5" t="n"/>
      <c r="F97" s="6">
        <f>IF(D97="","",IF(E97="",Assumptions!$B$11,E97))</f>
        <v/>
      </c>
      <c r="G97" s="27">
        <f>IF(OR(D97="",F97=""),"",IFERROR(D97*F97/43560,""))</f>
        <v/>
      </c>
      <c r="H97" s="2" t="n"/>
      <c r="I97" s="8" t="n"/>
      <c r="J97" s="9">
        <f>IF(D97="","",IF(I97="",Assumptions!$B$12,I97))</f>
        <v/>
      </c>
      <c r="K97" s="10" t="n"/>
      <c r="L97" s="11">
        <f>IF(D97="","",IF(K97="",Assumptions!$B$13,K97))</f>
        <v/>
      </c>
      <c r="M97" s="11">
        <f>IF(OR(G97="",L97="",L97&lt;=0),"",IFERROR(G97/L97,""))</f>
        <v/>
      </c>
      <c r="N97" s="10" t="n"/>
      <c r="O97" s="11">
        <f>IF(M97="","",IF(N97="",M97,N97))</f>
        <v/>
      </c>
      <c r="P97" s="10" t="n"/>
      <c r="Q97" s="11">
        <f>IF(P97="","",IF(OR(Assumptions!$B$7="",Assumptions!$B$7&lt;=0),"",IFERROR(P97/Assumptions!$B$7,"")))</f>
        <v/>
      </c>
      <c r="R97" s="11">
        <f>IF(OR(O97="",Q97="",J97="",J97&lt;=0),"",IFERROR((O97+Q97)*J97,""))</f>
        <v/>
      </c>
      <c r="S97" s="28">
        <f>IF(OR(R97="",Assumptions!$B$4=""),"",IFERROR(R97*Assumptions!$B$4,""))</f>
        <v/>
      </c>
      <c r="T97" s="28">
        <f>IF(OR(O97="",Assumptions!$B$5=""),"",IFERROR(O97*Assumptions!$B$5,""))</f>
        <v/>
      </c>
      <c r="U97" s="28">
        <f>IF(OR(P97="",Assumptions!$B$6=""),"",IFERROR(P97*Assumptions!$B$6,""))</f>
        <v/>
      </c>
      <c r="V97" s="28">
        <f>IF(OR(S97="",T97="",U97="",Assumptions!$B$8=""),"",IFERROR((S97+T97+U97)*(1+Assumptions!$B$8),""))</f>
        <v/>
      </c>
      <c r="W97" s="28">
        <f>IF(OR(V97="",H97="",Assumptions!$B$9="",Assumptions!$B$9&gt;=1),"",IFERROR(IF(VLOOKUP(H97,Assumptions!$A$17:$C$20,3,FALSE)&lt;=0,"",V97/(1-Assumptions!$B$9)*VLOOKUP(H97,Assumptions!$A$17:$C$20,3,FALSE)),""))</f>
        <v/>
      </c>
      <c r="X97" s="29">
        <f>IF(OR(W97="",Assumptions!$B$10=""),"",ROUND(MAX(W97,Assumptions!$B$10),0))</f>
        <v/>
      </c>
      <c r="Y97" s="11">
        <f>IF(H97="","",IFERROR(IF(VLOOKUP(H97,Assumptions!$A$17:$C$20,2,FALSE)&lt;=0,"",VLOOKUP(H97,Assumptions!$A$17:$C$20,2,FALSE)),""))</f>
        <v/>
      </c>
      <c r="Z97" s="28">
        <f>IF(OR(X97="",Y97=""),"",X97*Y97)</f>
        <v/>
      </c>
      <c r="AA97" s="14">
        <f>IF(COUNTA(A97:E97,H97:I97,K97,N97,P97,AB97)=0,"",IF(OR(D97="",H97="",P97=""),"Missing inputs",IF(W97="","Check assumptions or inputs",IF(W97&lt;Assumptions!$B$10,"Minimum price applied","Calculated price"))))</f>
        <v/>
      </c>
      <c r="AB97" s="2" t="n"/>
    </row>
    <row r="98" ht="23" customHeight="1">
      <c r="A98" s="2" t="n"/>
      <c r="B98" s="26" t="n"/>
      <c r="C98" s="2" t="n"/>
      <c r="D98" s="4" t="n"/>
      <c r="E98" s="5" t="n"/>
      <c r="F98" s="6">
        <f>IF(D98="","",IF(E98="",Assumptions!$B$11,E98))</f>
        <v/>
      </c>
      <c r="G98" s="27">
        <f>IF(OR(D98="",F98=""),"",IFERROR(D98*F98/43560,""))</f>
        <v/>
      </c>
      <c r="H98" s="2" t="n"/>
      <c r="I98" s="8" t="n"/>
      <c r="J98" s="9">
        <f>IF(D98="","",IF(I98="",Assumptions!$B$12,I98))</f>
        <v/>
      </c>
      <c r="K98" s="10" t="n"/>
      <c r="L98" s="11">
        <f>IF(D98="","",IF(K98="",Assumptions!$B$13,K98))</f>
        <v/>
      </c>
      <c r="M98" s="11">
        <f>IF(OR(G98="",L98="",L98&lt;=0),"",IFERROR(G98/L98,""))</f>
        <v/>
      </c>
      <c r="N98" s="10" t="n"/>
      <c r="O98" s="11">
        <f>IF(M98="","",IF(N98="",M98,N98))</f>
        <v/>
      </c>
      <c r="P98" s="10" t="n"/>
      <c r="Q98" s="11">
        <f>IF(P98="","",IF(OR(Assumptions!$B$7="",Assumptions!$B$7&lt;=0),"",IFERROR(P98/Assumptions!$B$7,"")))</f>
        <v/>
      </c>
      <c r="R98" s="11">
        <f>IF(OR(O98="",Q98="",J98="",J98&lt;=0),"",IFERROR((O98+Q98)*J98,""))</f>
        <v/>
      </c>
      <c r="S98" s="28">
        <f>IF(OR(R98="",Assumptions!$B$4=""),"",IFERROR(R98*Assumptions!$B$4,""))</f>
        <v/>
      </c>
      <c r="T98" s="28">
        <f>IF(OR(O98="",Assumptions!$B$5=""),"",IFERROR(O98*Assumptions!$B$5,""))</f>
        <v/>
      </c>
      <c r="U98" s="28">
        <f>IF(OR(P98="",Assumptions!$B$6=""),"",IFERROR(P98*Assumptions!$B$6,""))</f>
        <v/>
      </c>
      <c r="V98" s="28">
        <f>IF(OR(S98="",T98="",U98="",Assumptions!$B$8=""),"",IFERROR((S98+T98+U98)*(1+Assumptions!$B$8),""))</f>
        <v/>
      </c>
      <c r="W98" s="28">
        <f>IF(OR(V98="",H98="",Assumptions!$B$9="",Assumptions!$B$9&gt;=1),"",IFERROR(IF(VLOOKUP(H98,Assumptions!$A$17:$C$20,3,FALSE)&lt;=0,"",V98/(1-Assumptions!$B$9)*VLOOKUP(H98,Assumptions!$A$17:$C$20,3,FALSE)),""))</f>
        <v/>
      </c>
      <c r="X98" s="29">
        <f>IF(OR(W98="",Assumptions!$B$10=""),"",ROUND(MAX(W98,Assumptions!$B$10),0))</f>
        <v/>
      </c>
      <c r="Y98" s="11">
        <f>IF(H98="","",IFERROR(IF(VLOOKUP(H98,Assumptions!$A$17:$C$20,2,FALSE)&lt;=0,"",VLOOKUP(H98,Assumptions!$A$17:$C$20,2,FALSE)),""))</f>
        <v/>
      </c>
      <c r="Z98" s="28">
        <f>IF(OR(X98="",Y98=""),"",X98*Y98)</f>
        <v/>
      </c>
      <c r="AA98" s="14">
        <f>IF(COUNTA(A98:E98,H98:I98,K98,N98,P98,AB98)=0,"",IF(OR(D98="",H98="",P98=""),"Missing inputs",IF(W98="","Check assumptions or inputs",IF(W98&lt;Assumptions!$B$10,"Minimum price applied","Calculated price"))))</f>
        <v/>
      </c>
      <c r="AB98" s="2" t="n"/>
    </row>
    <row r="99" ht="23" customHeight="1">
      <c r="A99" s="2" t="n"/>
      <c r="B99" s="26" t="n"/>
      <c r="C99" s="2" t="n"/>
      <c r="D99" s="4" t="n"/>
      <c r="E99" s="5" t="n"/>
      <c r="F99" s="6">
        <f>IF(D99="","",IF(E99="",Assumptions!$B$11,E99))</f>
        <v/>
      </c>
      <c r="G99" s="27">
        <f>IF(OR(D99="",F99=""),"",IFERROR(D99*F99/43560,""))</f>
        <v/>
      </c>
      <c r="H99" s="2" t="n"/>
      <c r="I99" s="8" t="n"/>
      <c r="J99" s="9">
        <f>IF(D99="","",IF(I99="",Assumptions!$B$12,I99))</f>
        <v/>
      </c>
      <c r="K99" s="10" t="n"/>
      <c r="L99" s="11">
        <f>IF(D99="","",IF(K99="",Assumptions!$B$13,K99))</f>
        <v/>
      </c>
      <c r="M99" s="11">
        <f>IF(OR(G99="",L99="",L99&lt;=0),"",IFERROR(G99/L99,""))</f>
        <v/>
      </c>
      <c r="N99" s="10" t="n"/>
      <c r="O99" s="11">
        <f>IF(M99="","",IF(N99="",M99,N99))</f>
        <v/>
      </c>
      <c r="P99" s="10" t="n"/>
      <c r="Q99" s="11">
        <f>IF(P99="","",IF(OR(Assumptions!$B$7="",Assumptions!$B$7&lt;=0),"",IFERROR(P99/Assumptions!$B$7,"")))</f>
        <v/>
      </c>
      <c r="R99" s="11">
        <f>IF(OR(O99="",Q99="",J99="",J99&lt;=0),"",IFERROR((O99+Q99)*J99,""))</f>
        <v/>
      </c>
      <c r="S99" s="28">
        <f>IF(OR(R99="",Assumptions!$B$4=""),"",IFERROR(R99*Assumptions!$B$4,""))</f>
        <v/>
      </c>
      <c r="T99" s="28">
        <f>IF(OR(O99="",Assumptions!$B$5=""),"",IFERROR(O99*Assumptions!$B$5,""))</f>
        <v/>
      </c>
      <c r="U99" s="28">
        <f>IF(OR(P99="",Assumptions!$B$6=""),"",IFERROR(P99*Assumptions!$B$6,""))</f>
        <v/>
      </c>
      <c r="V99" s="28">
        <f>IF(OR(S99="",T99="",U99="",Assumptions!$B$8=""),"",IFERROR((S99+T99+U99)*(1+Assumptions!$B$8),""))</f>
        <v/>
      </c>
      <c r="W99" s="28">
        <f>IF(OR(V99="",H99="",Assumptions!$B$9="",Assumptions!$B$9&gt;=1),"",IFERROR(IF(VLOOKUP(H99,Assumptions!$A$17:$C$20,3,FALSE)&lt;=0,"",V99/(1-Assumptions!$B$9)*VLOOKUP(H99,Assumptions!$A$17:$C$20,3,FALSE)),""))</f>
        <v/>
      </c>
      <c r="X99" s="29">
        <f>IF(OR(W99="",Assumptions!$B$10=""),"",ROUND(MAX(W99,Assumptions!$B$10),0))</f>
        <v/>
      </c>
      <c r="Y99" s="11">
        <f>IF(H99="","",IFERROR(IF(VLOOKUP(H99,Assumptions!$A$17:$C$20,2,FALSE)&lt;=0,"",VLOOKUP(H99,Assumptions!$A$17:$C$20,2,FALSE)),""))</f>
        <v/>
      </c>
      <c r="Z99" s="28">
        <f>IF(OR(X99="",Y99=""),"",X99*Y99)</f>
        <v/>
      </c>
      <c r="AA99" s="14">
        <f>IF(COUNTA(A99:E99,H99:I99,K99,N99,P99,AB99)=0,"",IF(OR(D99="",H99="",P99=""),"Missing inputs",IF(W99="","Check assumptions or inputs",IF(W99&lt;Assumptions!$B$10,"Minimum price applied","Calculated price"))))</f>
        <v/>
      </c>
      <c r="AB99" s="2" t="n"/>
    </row>
    <row r="100" ht="23" customHeight="1">
      <c r="A100" s="2" t="n"/>
      <c r="B100" s="26" t="n"/>
      <c r="C100" s="2" t="n"/>
      <c r="D100" s="4" t="n"/>
      <c r="E100" s="5" t="n"/>
      <c r="F100" s="6">
        <f>IF(D100="","",IF(E100="",Assumptions!$B$11,E100))</f>
        <v/>
      </c>
      <c r="G100" s="27">
        <f>IF(OR(D100="",F100=""),"",IFERROR(D100*F100/43560,""))</f>
        <v/>
      </c>
      <c r="H100" s="2" t="n"/>
      <c r="I100" s="8" t="n"/>
      <c r="J100" s="9">
        <f>IF(D100="","",IF(I100="",Assumptions!$B$12,I100))</f>
        <v/>
      </c>
      <c r="K100" s="10" t="n"/>
      <c r="L100" s="11">
        <f>IF(D100="","",IF(K100="",Assumptions!$B$13,K100))</f>
        <v/>
      </c>
      <c r="M100" s="11">
        <f>IF(OR(G100="",L100="",L100&lt;=0),"",IFERROR(G100/L100,""))</f>
        <v/>
      </c>
      <c r="N100" s="10" t="n"/>
      <c r="O100" s="11">
        <f>IF(M100="","",IF(N100="",M100,N100))</f>
        <v/>
      </c>
      <c r="P100" s="10" t="n"/>
      <c r="Q100" s="11">
        <f>IF(P100="","",IF(OR(Assumptions!$B$7="",Assumptions!$B$7&lt;=0),"",IFERROR(P100/Assumptions!$B$7,"")))</f>
        <v/>
      </c>
      <c r="R100" s="11">
        <f>IF(OR(O100="",Q100="",J100="",J100&lt;=0),"",IFERROR((O100+Q100)*J100,""))</f>
        <v/>
      </c>
      <c r="S100" s="28">
        <f>IF(OR(R100="",Assumptions!$B$4=""),"",IFERROR(R100*Assumptions!$B$4,""))</f>
        <v/>
      </c>
      <c r="T100" s="28">
        <f>IF(OR(O100="",Assumptions!$B$5=""),"",IFERROR(O100*Assumptions!$B$5,""))</f>
        <v/>
      </c>
      <c r="U100" s="28">
        <f>IF(OR(P100="",Assumptions!$B$6=""),"",IFERROR(P100*Assumptions!$B$6,""))</f>
        <v/>
      </c>
      <c r="V100" s="28">
        <f>IF(OR(S100="",T100="",U100="",Assumptions!$B$8=""),"",IFERROR((S100+T100+U100)*(1+Assumptions!$B$8),""))</f>
        <v/>
      </c>
      <c r="W100" s="28">
        <f>IF(OR(V100="",H100="",Assumptions!$B$9="",Assumptions!$B$9&gt;=1),"",IFERROR(IF(VLOOKUP(H100,Assumptions!$A$17:$C$20,3,FALSE)&lt;=0,"",V100/(1-Assumptions!$B$9)*VLOOKUP(H100,Assumptions!$A$17:$C$20,3,FALSE)),""))</f>
        <v/>
      </c>
      <c r="X100" s="29">
        <f>IF(OR(W100="",Assumptions!$B$10=""),"",ROUND(MAX(W100,Assumptions!$B$10),0))</f>
        <v/>
      </c>
      <c r="Y100" s="11">
        <f>IF(H100="","",IFERROR(IF(VLOOKUP(H100,Assumptions!$A$17:$C$20,2,FALSE)&lt;=0,"",VLOOKUP(H100,Assumptions!$A$17:$C$20,2,FALSE)),""))</f>
        <v/>
      </c>
      <c r="Z100" s="28">
        <f>IF(OR(X100="",Y100=""),"",X100*Y100)</f>
        <v/>
      </c>
      <c r="AA100" s="14">
        <f>IF(COUNTA(A100:E100,H100:I100,K100,N100,P100,AB100)=0,"",IF(OR(D100="",H100="",P100=""),"Missing inputs",IF(W100="","Check assumptions or inputs",IF(W100&lt;Assumptions!$B$10,"Minimum price applied","Calculated price"))))</f>
        <v/>
      </c>
      <c r="AB100" s="2" t="n"/>
    </row>
    <row r="101" ht="23" customHeight="1">
      <c r="A101" s="2" t="n"/>
      <c r="B101" s="26" t="n"/>
      <c r="C101" s="2" t="n"/>
      <c r="D101" s="4" t="n"/>
      <c r="E101" s="5" t="n"/>
      <c r="F101" s="6">
        <f>IF(D101="","",IF(E101="",Assumptions!$B$11,E101))</f>
        <v/>
      </c>
      <c r="G101" s="27">
        <f>IF(OR(D101="",F101=""),"",IFERROR(D101*F101/43560,""))</f>
        <v/>
      </c>
      <c r="H101" s="2" t="n"/>
      <c r="I101" s="8" t="n"/>
      <c r="J101" s="9">
        <f>IF(D101="","",IF(I101="",Assumptions!$B$12,I101))</f>
        <v/>
      </c>
      <c r="K101" s="10" t="n"/>
      <c r="L101" s="11">
        <f>IF(D101="","",IF(K101="",Assumptions!$B$13,K101))</f>
        <v/>
      </c>
      <c r="M101" s="11">
        <f>IF(OR(G101="",L101="",L101&lt;=0),"",IFERROR(G101/L101,""))</f>
        <v/>
      </c>
      <c r="N101" s="10" t="n"/>
      <c r="O101" s="11">
        <f>IF(M101="","",IF(N101="",M101,N101))</f>
        <v/>
      </c>
      <c r="P101" s="10" t="n"/>
      <c r="Q101" s="11">
        <f>IF(P101="","",IF(OR(Assumptions!$B$7="",Assumptions!$B$7&lt;=0),"",IFERROR(P101/Assumptions!$B$7,"")))</f>
        <v/>
      </c>
      <c r="R101" s="11">
        <f>IF(OR(O101="",Q101="",J101="",J101&lt;=0),"",IFERROR((O101+Q101)*J101,""))</f>
        <v/>
      </c>
      <c r="S101" s="28">
        <f>IF(OR(R101="",Assumptions!$B$4=""),"",IFERROR(R101*Assumptions!$B$4,""))</f>
        <v/>
      </c>
      <c r="T101" s="28">
        <f>IF(OR(O101="",Assumptions!$B$5=""),"",IFERROR(O101*Assumptions!$B$5,""))</f>
        <v/>
      </c>
      <c r="U101" s="28">
        <f>IF(OR(P101="",Assumptions!$B$6=""),"",IFERROR(P101*Assumptions!$B$6,""))</f>
        <v/>
      </c>
      <c r="V101" s="28">
        <f>IF(OR(S101="",T101="",U101="",Assumptions!$B$8=""),"",IFERROR((S101+T101+U101)*(1+Assumptions!$B$8),""))</f>
        <v/>
      </c>
      <c r="W101" s="28">
        <f>IF(OR(V101="",H101="",Assumptions!$B$9="",Assumptions!$B$9&gt;=1),"",IFERROR(IF(VLOOKUP(H101,Assumptions!$A$17:$C$20,3,FALSE)&lt;=0,"",V101/(1-Assumptions!$B$9)*VLOOKUP(H101,Assumptions!$A$17:$C$20,3,FALSE)),""))</f>
        <v/>
      </c>
      <c r="X101" s="29">
        <f>IF(OR(W101="",Assumptions!$B$10=""),"",ROUND(MAX(W101,Assumptions!$B$10),0))</f>
        <v/>
      </c>
      <c r="Y101" s="11">
        <f>IF(H101="","",IFERROR(IF(VLOOKUP(H101,Assumptions!$A$17:$C$20,2,FALSE)&lt;=0,"",VLOOKUP(H101,Assumptions!$A$17:$C$20,2,FALSE)),""))</f>
        <v/>
      </c>
      <c r="Z101" s="28">
        <f>IF(OR(X101="",Y101=""),"",X101*Y101)</f>
        <v/>
      </c>
      <c r="AA101" s="14">
        <f>IF(COUNTA(A101:E101,H101:I101,K101,N101,P101,AB101)=0,"",IF(OR(D101="",H101="",P101=""),"Missing inputs",IF(W101="","Check assumptions or inputs",IF(W101&lt;Assumptions!$B$10,"Minimum price applied","Calculated price"))))</f>
        <v/>
      </c>
      <c r="AB101" s="2" t="n"/>
    </row>
  </sheetData>
  <autoFilter ref="A1:AB101"/>
  <conditionalFormatting sqref="A2:A101">
    <cfRule type="expression" priority="1" dxfId="0">
      <formula>AND($A2&lt;&gt;"",COUNTIF($A$2:$A$101,$A2)&gt;1)</formula>
    </cfRule>
  </conditionalFormatting>
  <conditionalFormatting sqref="D2:D101">
    <cfRule type="expression" priority="2" dxfId="0">
      <formula>AND(COUNTA($A2:$E2,$H2:$I2,$K2,$N2,$P2,$AB2)&gt;0,$D2="")</formula>
    </cfRule>
  </conditionalFormatting>
  <conditionalFormatting sqref="H2:H101">
    <cfRule type="expression" priority="3" dxfId="0">
      <formula>AND(COUNTA($A2:$E2,$H2:$I2,$K2,$N2,$P2,$AB2)&gt;0,$H2="")</formula>
    </cfRule>
  </conditionalFormatting>
  <conditionalFormatting sqref="P2:P101">
    <cfRule type="expression" priority="4" dxfId="0">
      <formula>AND(COUNTA($A2:$E2,$H2:$I2,$K2,$N2,$P2,$AB2)&gt;0,$P2="")</formula>
    </cfRule>
  </conditionalFormatting>
  <conditionalFormatting sqref="AA2:AA101">
    <cfRule type="expression" priority="5" dxfId="0" stopIfTrue="1">
      <formula>$AA2="Missing inputs"</formula>
    </cfRule>
    <cfRule type="expression" priority="6" dxfId="0" stopIfTrue="1">
      <formula>$AA2="Check assumptions or inputs"</formula>
    </cfRule>
    <cfRule type="expression" priority="7" dxfId="1" stopIfTrue="1">
      <formula>$AA2="Minimum price applied"</formula>
    </cfRule>
    <cfRule type="expression" priority="8" dxfId="2" stopIfTrue="1">
      <formula>$AA2="Calculated price"</formula>
    </cfRule>
  </conditionalFormatting>
  <conditionalFormatting sqref="X2:X101">
    <cfRule type="expression" priority="9" dxfId="1">
      <formula>$AA2="Minimum price applied"</formula>
    </cfRule>
  </conditionalFormatting>
  <dataValidations count="11">
    <dataValidation sqref="A2:A101" showDropDown="0" showInputMessage="1" showErrorMessage="1" allowBlank="0" errorTitle="Invalid entry" error="Use no more than 20 characters." promptTitle="Estimate ID" prompt="Optional internal ID with no more than 20 characters." type="textLength" errorStyle="stop" operator="lessThanOrEqual">
      <formula1>20</formula1>
    </dataValidation>
    <dataValidation sqref="B2:B101" showDropDown="0" showInputMessage="1" showErrorMessage="1" allowBlank="0" errorTitle="Invalid entry" error="Enter a date from 01/01/2020 through 12/31/2100." promptTitle="Estimate Date" prompt="Optional date from 01/01/2020 through 12/31/2100." type="date" errorStyle="stop" operator="between">
      <formula1>DATE(2020,1,1)</formula1>
      <formula2>DATE(2100,12,31)</formula2>
    </dataValidation>
    <dataValidation sqref="C2:C101" showDropDown="0" showInputMessage="1" showErrorMessage="1" allowBlank="0" errorTitle="Invalid entry" error="Use no more than 60 characters." promptTitle="Property Label" prompt="Optional fictional or internal description with no address required." type="textLength" errorStyle="stop" operator="lessThanOrEqual">
      <formula1>60</formula1>
    </dataValidation>
    <dataValidation sqref="D2:D101" showDropDown="0" showInputMessage="1" showErrorMessage="1" allowBlank="0" errorTitle="Invalid entry" error="Enter a whole number from 1 through 5,000,000 square feet." promptTitle="Total Lot Size" prompt="Required total lot size in square feet, not mowable square feet." type="whole" errorStyle="stop" operator="between">
      <formula1>1</formula1>
      <formula2>5000000</formula2>
    </dataValidation>
    <dataValidation sqref="E2:E101" showDropDown="0" showInputMessage="1" showErrorMessage="1" allowBlank="0" errorTitle="Invalid entry" error="Enter a percentage from 1% through 100%, or leave it blank." promptTitle="Mowable Percentage" prompt="Optional. Leave blank to use the default mowable percentage." type="decimal" errorStyle="stop" operator="between">
      <formula1>0.01</formula1>
      <formula2>1</formula2>
    </dataValidation>
    <dataValidation sqref="H2:H101" showDropDown="0" showInputMessage="1" showErrorMessage="1" allowBlank="0" errorTitle="Invalid entry" error="Select a frequency from the available list." promptTitle="Service Frequency" prompt="Required. Select a fixed service frequency from the list." type="list" errorStyle="stop">
      <formula1>=FrequencyList</formula1>
    </dataValidation>
    <dataValidation sqref="I2:I101" showDropDown="0" showInputMessage="1" showErrorMessage="1" allowBlank="0" errorTitle="Invalid entry" error="Enter a whole number from 1 through 10, or leave it blank." promptTitle="Crew Size" prompt="Optional worker count. Leave blank to use the default crew size." type="whole" errorStyle="stop" operator="between">
      <formula1>1</formula1>
      <formula2>10</formula2>
    </dataValidation>
    <dataValidation sqref="K2:K101" showDropDown="0" showInputMessage="1" showErrorMessage="1" allowBlank="0" errorTitle="Invalid entry" error="Enter a production rate from 0.05 through 10, or leave it blank." promptTitle="Production Rate" prompt="Optional acres per crew hour. Leave blank to use the default rate." type="decimal" errorStyle="stop" operator="between">
      <formula1>0.05</formula1>
      <formula2>10</formula2>
    </dataValidation>
    <dataValidation sqref="N2:N101" showDropDown="0" showInputMessage="1" showErrorMessage="1" allowBlank="0" errorTitle="Invalid entry" error="Enter elapsed crew hours from 0.01 through 24, or leave it blank." promptTitle="Crew Hours Override" prompt="Optional elapsed hours for the whole crew. This replaces calculated mowing time." type="decimal" errorStyle="stop" operator="between">
      <formula1>0.01</formula1>
      <formula2>24</formula2>
    </dataValidation>
    <dataValidation sqref="P2:P101" showDropDown="0" showInputMessage="1" showErrorMessage="1" allowBlank="0" errorTitle="Invalid entry" error="Enter round-trip miles from 0 through 500." promptTitle="Round-Trip Miles" prompt="Required round-trip distance. Enter 0 when no travel distance applies." type="decimal" errorStyle="stop" operator="between">
      <formula1>0</formula1>
      <formula2>500</formula2>
    </dataValidation>
    <dataValidation sqref="AB2:AB101" showDropDown="0" showInputMessage="1" showErrorMessage="1" allowBlank="0" errorTitle="Invalid entry" error="Use no more than 250 characters." promptTitle="Estimate Notes" prompt="Optional notes with no more than 250 characters." type="textLength" errorStyle="stop" operator="lessThanOrEqual">
      <formula1>250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D7A928"/>
    <outlinePr summaryBelow="1" summaryRight="1"/>
    <pageSetUpPr fitToPage="1"/>
  </sheetPr>
  <dimension ref="A1:D26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0" customWidth="1" min="1" max="1"/>
    <col width="18" customWidth="1" min="2" max="2"/>
    <col width="28" customWidth="1" min="3" max="3"/>
    <col width="62" customWidth="1" min="4" max="4"/>
  </cols>
  <sheetData>
    <row r="1" ht="30" customHeight="1">
      <c r="A1" s="15" t="inlineStr">
        <is>
          <t>Lawn Mowing Pricing Assumptions</t>
        </is>
      </c>
      <c r="B1" s="30" t="n"/>
      <c r="C1" s="30" t="n"/>
      <c r="D1" s="31" t="n"/>
    </row>
    <row r="2" ht="42" customHeight="1">
      <c r="A2" s="17" t="inlineStr">
        <is>
          <t>Yellow cells are editable business assumptions; review them before using calculated prices.</t>
        </is>
      </c>
      <c r="D2" s="17" t="inlineStr">
        <is>
          <t>A crew hour is elapsed time for the entire crew. Worker hours multiply crew hours by crew size.</t>
        </is>
      </c>
    </row>
    <row r="3" ht="28" customHeight="1">
      <c r="A3" s="1" t="inlineStr">
        <is>
          <t>Assumption</t>
        </is>
      </c>
      <c r="B3" s="1" t="inlineStr">
        <is>
          <t>Value</t>
        </is>
      </c>
      <c r="C3" s="1" t="inlineStr">
        <is>
          <t>Unit</t>
        </is>
      </c>
      <c r="D3" s="1" t="inlineStr">
        <is>
          <t>Notes</t>
        </is>
      </c>
    </row>
    <row r="4" ht="42" customHeight="1">
      <c r="A4" s="18" t="inlineStr">
        <is>
          <t>Loaded labor cost per worker hour</t>
        </is>
      </c>
      <c r="B4" s="32" t="n">
        <v>24</v>
      </c>
      <c r="C4" s="18" t="inlineStr">
        <is>
          <t>dollars per worker hour</t>
        </is>
      </c>
      <c r="D4" s="18" t="inlineStr">
        <is>
          <t>Multiplied by total worker hours to estimate direct labor cost.</t>
        </is>
      </c>
    </row>
    <row r="5" ht="42" customHeight="1">
      <c r="A5" s="20" t="inlineStr">
        <is>
          <t>Mowing equipment cost per crew hour</t>
        </is>
      </c>
      <c r="B5" s="32" t="n">
        <v>14</v>
      </c>
      <c r="C5" s="20" t="inlineStr">
        <is>
          <t>dollars per crew hour</t>
        </is>
      </c>
      <c r="D5" s="20" t="inlineStr">
        <is>
          <t>Multiplied by mowing crew hours used.</t>
        </is>
      </c>
    </row>
    <row r="6" ht="42" customHeight="1">
      <c r="A6" s="18" t="inlineStr">
        <is>
          <t>Vehicle cost per mile</t>
        </is>
      </c>
      <c r="B6" s="32" t="n">
        <v>0.75</v>
      </c>
      <c r="C6" s="18" t="inlineStr">
        <is>
          <t>dollars per mile</t>
        </is>
      </c>
      <c r="D6" s="18" t="inlineStr">
        <is>
          <t>Multiplied by required round-trip miles.</t>
        </is>
      </c>
    </row>
    <row r="7" ht="42" customHeight="1">
      <c r="A7" s="20" t="inlineStr">
        <is>
          <t>Average travel speed</t>
        </is>
      </c>
      <c r="B7" s="10" t="n">
        <v>30</v>
      </c>
      <c r="C7" s="20" t="inlineStr">
        <is>
          <t>miles per hour</t>
        </is>
      </c>
      <c r="D7" s="20" t="inlineStr">
        <is>
          <t>Round-trip miles are divided by this speed to estimate travel crew hours.</t>
        </is>
      </c>
    </row>
    <row r="8" ht="42" customHeight="1">
      <c r="A8" s="18" t="inlineStr">
        <is>
          <t>Overhead rate</t>
        </is>
      </c>
      <c r="B8" s="5" t="n">
        <v>0.15</v>
      </c>
      <c r="C8" s="18" t="inlineStr">
        <is>
          <t>percentage of direct cost</t>
        </is>
      </c>
      <c r="D8" s="18" t="inlineStr">
        <is>
          <t>Increases the total of labor, equipment, and vehicle direct costs.</t>
        </is>
      </c>
    </row>
    <row r="9" ht="42" customHeight="1">
      <c r="A9" s="20" t="inlineStr">
        <is>
          <t>Target gross margin</t>
        </is>
      </c>
      <c r="B9" s="5" t="n">
        <v>0.35</v>
      </c>
      <c r="C9" s="20" t="inlineStr">
        <is>
          <t>percentage of selling price</t>
        </is>
      </c>
      <c r="D9" s="20" t="inlineStr">
        <is>
          <t>Margin-based price divides cost by one minus this editable rate.</t>
        </is>
      </c>
    </row>
    <row r="10" ht="42" customHeight="1">
      <c r="A10" s="18" t="inlineStr">
        <is>
          <t>Minimum visit price</t>
        </is>
      </c>
      <c r="B10" s="32" t="n">
        <v>45</v>
      </c>
      <c r="C10" s="18" t="inlineStr">
        <is>
          <t>dollars per visit</t>
        </is>
      </c>
      <c r="D10" s="18" t="inlineStr">
        <is>
          <t>Price per visit uses the greater of this amount or the calculated price.</t>
        </is>
      </c>
    </row>
    <row r="11" ht="42" customHeight="1">
      <c r="A11" s="20" t="inlineStr">
        <is>
          <t>Default mowable percentage</t>
        </is>
      </c>
      <c r="B11" s="5" t="n">
        <v>0.75</v>
      </c>
      <c r="C11" s="20" t="inlineStr">
        <is>
          <t>percentage of lot size</t>
        </is>
      </c>
      <c r="D11" s="20" t="inlineStr">
        <is>
          <t>Used when Mowable % Input is blank on an estimate.</t>
        </is>
      </c>
    </row>
    <row r="12" ht="42" customHeight="1">
      <c r="A12" s="18" t="inlineStr">
        <is>
          <t>Default crew size</t>
        </is>
      </c>
      <c r="B12" s="8" t="n">
        <v>2</v>
      </c>
      <c r="C12" s="18" t="inlineStr">
        <is>
          <t>workers</t>
        </is>
      </c>
      <c r="D12" s="18" t="inlineStr">
        <is>
          <t>Used when Crew Size Input is blank on an estimate.</t>
        </is>
      </c>
    </row>
    <row r="13" ht="42" customHeight="1">
      <c r="A13" s="20" t="inlineStr">
        <is>
          <t>Default production rate</t>
        </is>
      </c>
      <c r="B13" s="10" t="n">
        <v>0.75</v>
      </c>
      <c r="C13" s="20" t="inlineStr">
        <is>
          <t>acres per crew hour</t>
        </is>
      </c>
      <c r="D13" s="20" t="inlineStr">
        <is>
          <t>Used when Production Rate Input is blank on an estimate.</t>
        </is>
      </c>
    </row>
    <row r="14"/>
    <row r="15" ht="25" customHeight="1">
      <c r="A15" s="21" t="inlineStr">
        <is>
          <t>Service Frequency Pricing Inputs</t>
        </is>
      </c>
      <c r="B15" s="21" t="n"/>
      <c r="C15" s="21" t="n"/>
      <c r="D15" s="21" t="n"/>
    </row>
    <row r="16" ht="34" customHeight="1">
      <c r="A16" s="22" t="inlineStr">
        <is>
          <t>Frequency</t>
        </is>
      </c>
      <c r="B16" s="22" t="inlineStr">
        <is>
          <t>Visits per Month</t>
        </is>
      </c>
      <c r="C16" s="22" t="inlineStr">
        <is>
          <t>Price Factor</t>
        </is>
      </c>
    </row>
    <row r="17" ht="24" customHeight="1">
      <c r="A17" s="23" t="inlineStr">
        <is>
          <t>Weekly</t>
        </is>
      </c>
      <c r="B17" s="10" t="n">
        <v>4.33</v>
      </c>
      <c r="C17" s="10" t="n">
        <v>0.95</v>
      </c>
    </row>
    <row r="18" ht="24" customHeight="1">
      <c r="A18" s="24" t="inlineStr">
        <is>
          <t>Every 2 Weeks</t>
        </is>
      </c>
      <c r="B18" s="10" t="n">
        <v>2.17</v>
      </c>
      <c r="C18" s="10" t="n">
        <v>1</v>
      </c>
    </row>
    <row r="19" ht="24" customHeight="1">
      <c r="A19" s="23" t="inlineStr">
        <is>
          <t>Every 4 Weeks</t>
        </is>
      </c>
      <c r="B19" s="10" t="n">
        <v>1.08</v>
      </c>
      <c r="C19" s="10" t="n">
        <v>1.1</v>
      </c>
    </row>
    <row r="20" ht="24" customHeight="1">
      <c r="A20" s="24" t="inlineStr">
        <is>
          <t>One-Time</t>
        </is>
      </c>
      <c r="B20" s="10" t="n">
        <v>0</v>
      </c>
      <c r="C20" s="10" t="n">
        <v>1.2</v>
      </c>
    </row>
    <row r="21"/>
    <row r="22" ht="25" customHeight="1">
      <c r="A22" s="25" t="inlineStr">
        <is>
          <t>How Frequency Is Used</t>
        </is>
      </c>
      <c r="B22" s="25" t="n"/>
      <c r="C22" s="25" t="n"/>
      <c r="D22" s="25" t="n"/>
    </row>
    <row r="23" ht="34" customHeight="1">
      <c r="A23" s="18" t="inlineStr">
        <is>
          <t>Visits per month is used only to estimate recurring monthly sales.</t>
        </is>
      </c>
      <c r="B23" s="18" t="n"/>
      <c r="C23" s="18" t="n"/>
      <c r="D23" s="18" t="n"/>
    </row>
    <row r="24" ht="34" customHeight="1">
      <c r="A24" s="20" t="inlineStr">
        <is>
          <t>A visits-per-month value of zero keeps monthly sales blank for One-Time service.</t>
        </is>
      </c>
      <c r="B24" s="20" t="n"/>
      <c r="C24" s="20" t="n"/>
      <c r="D24" s="20" t="n"/>
    </row>
    <row r="25" ht="34" customHeight="1">
      <c r="A25" s="18" t="inlineStr">
        <is>
          <t>The editable price factor is applied after overhead and target gross margin.</t>
        </is>
      </c>
      <c r="B25" s="18" t="n"/>
      <c r="C25" s="18" t="n"/>
      <c r="D25" s="18" t="n"/>
    </row>
    <row r="26" ht="34" customHeight="1">
      <c r="A26" s="20" t="inlineStr">
        <is>
          <t>All rates and factors are editable business inputs and are not guaranteed prices.</t>
        </is>
      </c>
      <c r="B26" s="20" t="n"/>
      <c r="C26" s="20" t="n"/>
      <c r="D26" s="20" t="n"/>
    </row>
  </sheetData>
  <mergeCells count="1">
    <mergeCell ref="A1:D1"/>
  </mergeCells>
  <dataValidations count="11">
    <dataValidation sqref="B4:B5" showDropDown="0" showInputMessage="1" showErrorMessage="1" allowBlank="0" errorTitle="Invalid entry" error="Enter a number from 0 through 200." promptTitle="Hourly Cost" prompt="Enter an editable cost from $0.00 through $200.00." type="decimal" errorStyle="stop" operator="between">
      <formula1>0</formula1>
      <formula2>200</formula2>
    </dataValidation>
    <dataValidation sqref="B6" showDropDown="0" showInputMessage="1" showErrorMessage="1" allowBlank="0" errorTitle="Invalid entry" error="Enter a number from 0 through 10." promptTitle="Vehicle Cost" prompt="Enter an editable vehicle cost per mile from $0.00 through $10.00." type="decimal" errorStyle="stop" operator="between">
      <formula1>0</formula1>
      <formula2>10</formula2>
    </dataValidation>
    <dataValidation sqref="B7" showDropDown="0" showInputMessage="1" showErrorMessage="1" allowBlank="0" errorTitle="Invalid entry" error="Enter a number greater than 0 and no more than 80." promptTitle="Travel Speed" prompt="Enter an average travel speed greater than 0 and no more than 80 miles per hour." type="custom" errorStyle="stop">
      <formula1>AND(ISNUMBER(B7),B7&gt;0,B7&lt;=80)</formula1>
    </dataValidation>
    <dataValidation sqref="B8" showDropDown="0" showInputMessage="1" showErrorMessage="1" allowBlank="0" errorTitle="Invalid entry" error="Enter a percentage from 0% through 100%." promptTitle="Overhead Rate" prompt="Enter an editable overhead percentage from 0% through 100%." type="decimal" errorStyle="stop" operator="between">
      <formula1>0</formula1>
      <formula2>1</formula2>
    </dataValidation>
    <dataValidation sqref="B9" showDropDown="0" showInputMessage="1" showErrorMessage="1" allowBlank="0" errorTitle="Invalid entry" error="Enter a percentage from 0% through 90%." promptTitle="Target Margin" prompt="Enter an editable target gross margin from 0% through 90%." type="decimal" errorStyle="stop" operator="between">
      <formula1>0</formula1>
      <formula2>0.90</formula2>
    </dataValidation>
    <dataValidation sqref="B10" showDropDown="0" showInputMessage="1" showErrorMessage="1" allowBlank="0" errorTitle="Invalid entry" error="Enter a number from 0 through 1,000." promptTitle="Minimum Visit Price" prompt="Enter an editable minimum visit price from $0.00 through $1,000.00." type="decimal" errorStyle="stop" operator="between">
      <formula1>0</formula1>
      <formula2>1000</formula2>
    </dataValidation>
    <dataValidation sqref="B11" showDropDown="0" showInputMessage="1" showErrorMessage="1" allowBlank="0" errorTitle="Invalid entry" error="Enter a percentage from 1% through 100%." promptTitle="Default Mowable Percentage" prompt="Enter a default percentage from 1% through 100%." type="decimal" errorStyle="stop" operator="between">
      <formula1>0.01</formula1>
      <formula2>1</formula2>
    </dataValidation>
    <dataValidation sqref="B12" showDropDown="0" showInputMessage="1" showErrorMessage="1" allowBlank="0" errorTitle="Invalid entry" error="Enter a whole number from 1 through 10." promptTitle="Default Crew Size" prompt="Enter a whole number of workers from 1 through 10." type="whole" errorStyle="stop" operator="between">
      <formula1>1</formula1>
      <formula2>10</formula2>
    </dataValidation>
    <dataValidation sqref="B13" showDropDown="0" showInputMessage="1" showErrorMessage="1" allowBlank="0" errorTitle="Invalid entry" error="Enter a number from 0.05 through 10." promptTitle="Default Production Rate" prompt="Enter acres per crew hour from 0.05 through 10." type="decimal" errorStyle="stop" operator="between">
      <formula1>0.05</formula1>
      <formula2>10</formula2>
    </dataValidation>
    <dataValidation sqref="B17:B20" showDropDown="0" showInputMessage="1" showErrorMessage="1" allowBlank="0" errorTitle="Invalid entry" error="Enter a number from 0 through 31." promptTitle="Visits per Month" prompt="Enter an editable monthly visit count from 0 through 31." type="decimal" errorStyle="stop" operator="between">
      <formula1>0</formula1>
      <formula2>31</formula2>
    </dataValidation>
    <dataValidation sqref="C17:C20" showDropDown="0" showInputMessage="1" showErrorMessage="1" allowBlank="0" errorTitle="Invalid entry" error="Enter a number from 0.50 through 2.00." promptTitle="Price Factor" prompt="Enter an editable price factor from 0.50 through 2.00." type="decimal" errorStyle="stop" operator="between">
      <formula1>0.50</formula1>
      <formula2>2.00</formula2>
    </dataValidation>
  </dataValidations>
  <pageMargins left="0.75" right="0.75" top="1" bottom="1" header="0.5" footer="0.5"/>
  <pageSetup orientation="landscape" fitToHeight="0" fitToWidth="1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2026-09-10T22:29:56Z</dcterms:created>
  <dcterms:modified xmlns:dcterms="http://purl.org/dc/terms/" xmlns:xsi="http://www.w3.org/2001/XMLSchema-instance" xsi:type="dcterms:W3CDTF">2026-09-10T22:29:56+00:00Z</dcterms:modified>
</cp:coreProperties>
</file>