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1">
    <numFmt numFmtId="164" formatCode="$#,##0.00"/>
    <numFmt numFmtId="165" formatCode="0.0 &quot;cu yd&quot;"/>
    <numFmt numFmtId="166" formatCode="$0.00 &quot;per sq ft&quot;"/>
    <numFmt numFmtId="167" formatCode="mm/dd/yyyy"/>
    <numFmt numFmtId="168" formatCode="#,##0.0 &quot;sq ft&quot;"/>
    <numFmt numFmtId="169" formatCode="0.0 &quot;in&quot;"/>
    <numFmt numFmtId="170" formatCode="0.0%"/>
    <numFmt numFmtId="171" formatCode="0.0 &quot;hours&quot;"/>
    <numFmt numFmtId="172" formatCode="0.0 &quot;miles&quot;"/>
    <numFmt numFmtId="173" formatCode="0.00 &quot;cu yd&quot;"/>
    <numFmt numFmtId="174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7261F"/>
      <sz val="9"/>
    </font>
    <font>
      <name val="Calibri"/>
      <b val="1"/>
      <color rgb="00FFFFFF"/>
      <sz val="10"/>
    </font>
    <font>
      <name val="Calibri"/>
      <b val="1"/>
      <color rgb="0017261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left" vertical="center" wrapText="1"/>
    </xf>
    <xf numFmtId="169" fontId="5" fillId="6" borderId="1" applyAlignment="1" pivotButton="0" quotePrefix="0" xfId="0">
      <alignment horizontal="center" vertical="center"/>
    </xf>
    <xf numFmtId="170" fontId="5" fillId="6" borderId="1" applyAlignment="1" pivotButton="0" quotePrefix="0" xfId="0">
      <alignment horizontal="center" vertical="center"/>
    </xf>
    <xf numFmtId="171" fontId="5" fillId="6" borderId="1" applyAlignment="1" pivotButton="0" quotePrefix="0" xfId="0">
      <alignment horizontal="center" vertical="center"/>
    </xf>
    <xf numFmtId="172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73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70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73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72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74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71" fontId="5" fillId="6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left" vertical="center" wrapText="1"/>
    </xf>
    <xf numFmtId="169" fontId="5" fillId="6" borderId="1" applyAlignment="1" pivotButton="0" quotePrefix="0" xfId="0">
      <alignment horizontal="center" vertical="center"/>
    </xf>
    <xf numFmtId="170" fontId="5" fillId="6" borderId="1" applyAlignment="1" pivotButton="0" quotePrefix="0" xfId="0">
      <alignment horizontal="center" vertical="center"/>
    </xf>
    <xf numFmtId="171" fontId="5" fillId="6" borderId="1" applyAlignment="1" pivotButton="0" quotePrefix="0" xfId="0">
      <alignment horizontal="center" vertical="center"/>
    </xf>
    <xf numFmtId="172" fontId="5" fillId="6" borderId="1" applyAlignment="1" pivotButton="0" quotePrefix="0" xfId="0">
      <alignment horizontal="center" vertical="center"/>
    </xf>
    <xf numFmtId="173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70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73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right" vertical="center"/>
    </xf>
    <xf numFmtId="172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74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9" fontId="5" fillId="6" borderId="1" applyAlignment="1" pivotButton="0" quotePrefix="0" xfId="0">
      <alignment horizontal="right" vertical="center"/>
    </xf>
    <xf numFmtId="171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'Summary'!$E$5:$E$9</f>
            </numRef>
          </cat>
          <val>
            <numRef>
              <f>'Summary'!$F$5:$F$9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2951999" cy="183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ulchRatesTable" displayName="MulchRatesTable" ref="A4:C9" headerRowCount="1">
  <autoFilter ref="A4:C9"/>
  <tableColumns count="3">
    <tableColumn id="1" name="Mulch Type"/>
    <tableColumn id="2" name="Material Cost"/>
    <tableColumn id="3" name="Cost Basis"/>
  </tableColumns>
</table>
</file>

<file path=xl/tables/table2.xml><?xml version="1.0" encoding="utf-8"?>
<table xmlns="http://schemas.openxmlformats.org/spreadsheetml/2006/main" id="2" name="PricingAssumptionsTable" displayName="PricingAssumptionsTable" ref="E4:G12" headerRowCount="1">
  <autoFilter ref="E4:G12"/>
  <tableColumns count="3">
    <tableColumn id="5" name="Cost or Quantity Assumption"/>
    <tableColumn id="6" name="Value"/>
    <tableColumn id="7" name="Unit or Purpose"/>
  </tableColumns>
</table>
</file>

<file path=xl/tables/table3.xml><?xml version="1.0" encoding="utf-8"?>
<table xmlns="http://schemas.openxmlformats.org/spreadsheetml/2006/main" id="3" name="StatusChoicesTable" displayName="StatusChoicesTable" ref="I4:I9" headerRowCount="1">
  <autoFilter ref="I4:I9"/>
  <tableColumns count="1">
    <tableColumn id="9" name="Estimate Status"/>
  </tableColumns>
</table>
</file>

<file path=xl/tables/table4.xml><?xml version="1.0" encoding="utf-8"?>
<table xmlns="http://schemas.openxmlformats.org/spreadsheetml/2006/main" id="4" name="CrewChoicesTable" displayName="CrewChoicesTable" ref="K4:K8" headerRowCount="1">
  <autoFilter ref="K4:K8"/>
  <tableColumns count="1">
    <tableColumn id="11" name="Crew Assignment"/>
  </tableColumns>
</table>
</file>

<file path=xl/tables/table5.xml><?xml version="1.0" encoding="utf-8"?>
<table xmlns="http://schemas.openxmlformats.org/spreadsheetml/2006/main" id="5" name="ValidationLimitsTable" displayName="ValidationLimitsTable" ref="E14:G28" headerRowCount="1">
  <autoFilter ref="E14:G28"/>
  <tableColumns count="3">
    <tableColumn id="5" name="Validation Limit"/>
    <tableColumn id="6" name="Value"/>
    <tableColumn id="7" name="Unit or Purpos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Relationship Type="http://schemas.openxmlformats.org/officeDocument/2006/relationships/table" Target="/xl/tables/table5.xml" Id="rId5"/></Relationships>
</file>

<file path=xl/worksheets/sheet1.xml><?xml version="1.0" encoding="utf-8"?>
<worksheet xmlns="http://schemas.openxmlformats.org/spreadsheetml/2006/main">
  <sheetPr>
    <tabColor rgb="00337A4E"/>
    <outlinePr summaryBelow="1" summaryRight="1"/>
    <pageSetUpPr/>
  </sheetPr>
  <dimension ref="A1:H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3" customWidth="1" min="3" max="3"/>
    <col width="3" customWidth="1" min="4" max="4"/>
    <col width="18" customWidth="1" min="5" max="5"/>
    <col width="13" customWidth="1" min="6" max="6"/>
    <col width="19" customWidth="1" min="7" max="7"/>
    <col width="3" customWidth="1" min="8" max="8"/>
  </cols>
  <sheetData>
    <row r="1" ht="28" customHeight="1">
      <c r="A1" s="1" t="inlineStr">
        <is>
          <t>Mulch Installation Estimate Summary</t>
        </is>
      </c>
    </row>
    <row r="2" ht="20" customHeight="1">
      <c r="A2" s="2" t="inlineStr">
        <is>
          <t>Indicators are calculated from the fictional estimate records.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C4" s="3" t="inlineStr">
        <is>
          <t>Calculation Basis</t>
        </is>
      </c>
      <c r="E4" s="3" t="inlineStr">
        <is>
          <t>Status</t>
        </is>
      </c>
      <c r="F4" s="3" t="inlineStr">
        <is>
          <t>Count</t>
        </is>
      </c>
      <c r="G4" s="3" t="inlineStr">
        <is>
          <t>Customer Price</t>
        </is>
      </c>
    </row>
    <row r="5" ht="28" customHeight="1">
      <c r="A5" s="4" t="inlineStr">
        <is>
          <t>Estimates entered</t>
        </is>
      </c>
      <c r="B5" s="5">
        <f>COUNTIF(Estimates!$A$5:$A$104,"&lt;&gt;")</f>
        <v/>
      </c>
      <c r="C5" s="4" t="inlineStr">
        <is>
          <t>Rows with an estimate ID</t>
        </is>
      </c>
      <c r="E5" s="4">
        <f>Assumptions!$I$5</f>
        <v/>
      </c>
      <c r="F5" s="6">
        <f>COUNTIF(Estimates!$L$5:$L$104,$E5)</f>
        <v/>
      </c>
      <c r="G5" s="7">
        <f>IF(COUNTIFS(Estimates!$L$5:$L$104,$E5,Estimates!$T$5:$T$104,"&gt;=0")=0,"",SUMIF(Estimates!$L$5:$L$104,$E5,Estimates!$T$5:$T$104))</f>
        <v/>
      </c>
    </row>
    <row r="6" ht="28" customHeight="1">
      <c r="A6" s="8" t="inlineStr">
        <is>
          <t>All estimated customer price</t>
        </is>
      </c>
      <c r="B6" s="9">
        <f>IF(COUNT(Estimates!$T$5:$T$104)=0,"",SUM(Estimates!$T$5:$T$104))</f>
        <v/>
      </c>
      <c r="C6" s="8" t="inlineStr">
        <is>
          <t>Calculated customer prices for all statuses</t>
        </is>
      </c>
      <c r="E6" s="8">
        <f>Assumptions!$I$6</f>
        <v/>
      </c>
      <c r="F6" s="10">
        <f>COUNTIF(Estimates!$L$5:$L$104,$E6)</f>
        <v/>
      </c>
      <c r="G6" s="11">
        <f>IF(COUNTIFS(Estimates!$L$5:$L$104,$E6,Estimates!$T$5:$T$104,"&gt;=0")=0,"",SUMIF(Estimates!$L$5:$L$104,$E6,Estimates!$T$5:$T$104))</f>
        <v/>
      </c>
    </row>
    <row r="7" ht="28" customHeight="1">
      <c r="A7" s="4" t="inlineStr">
        <is>
          <t>Accepted customer price</t>
        </is>
      </c>
      <c r="B7" s="9">
        <f>IF(COUNTIFS(Estimates!$L$5:$L$104,"Accepted",Estimates!$T$5:$T$104,"&gt;=0")=0,"",SUMIF(Estimates!$L$5:$L$104,"Accepted",Estimates!$T$5:$T$104))</f>
        <v/>
      </c>
      <c r="C7" s="4" t="inlineStr">
        <is>
          <t>Calculated customer price marked Accepted</t>
        </is>
      </c>
      <c r="E7" s="4">
        <f>Assumptions!$I$7</f>
        <v/>
      </c>
      <c r="F7" s="6">
        <f>COUNTIF(Estimates!$L$5:$L$104,$E7)</f>
        <v/>
      </c>
      <c r="G7" s="7">
        <f>IF(COUNTIFS(Estimates!$L$5:$L$104,$E7,Estimates!$T$5:$T$104,"&gt;=0")=0,"",SUMIF(Estimates!$L$5:$L$104,$E7,Estimates!$T$5:$T$104))</f>
        <v/>
      </c>
    </row>
    <row r="8" ht="28" customHeight="1">
      <c r="A8" s="8" t="inlineStr">
        <is>
          <t>Accepted direct cost</t>
        </is>
      </c>
      <c r="B8" s="9">
        <f>IF(COUNTIFS(Estimates!$L$5:$L$104,"Accepted",Estimates!$R$5:$R$104,"&gt;=0")=0,"",SUMIF(Estimates!$L$5:$L$104,"Accepted",Estimates!$R$5:$R$104))</f>
        <v/>
      </c>
      <c r="C8" s="8" t="inlineStr">
        <is>
          <t>Calculated direct cost marked Accepted</t>
        </is>
      </c>
      <c r="E8" s="8">
        <f>Assumptions!$I$8</f>
        <v/>
      </c>
      <c r="F8" s="10">
        <f>COUNTIF(Estimates!$L$5:$L$104,$E8)</f>
        <v/>
      </c>
      <c r="G8" s="11">
        <f>IF(COUNTIFS(Estimates!$L$5:$L$104,$E8,Estimates!$T$5:$T$104,"&gt;=0")=0,"",SUMIF(Estimates!$L$5:$L$104,$E8,Estimates!$T$5:$T$104))</f>
        <v/>
      </c>
    </row>
    <row r="9" ht="28" customHeight="1">
      <c r="A9" s="4" t="inlineStr">
        <is>
          <t>Accepted gross profit</t>
        </is>
      </c>
      <c r="B9" s="9">
        <f>IF(COUNTIFS(Estimates!$L$5:$L$104,"Accepted",Estimates!$U$5:$U$104,"&gt;=0")=0,"",SUMIF(Estimates!$L$5:$L$104,"Accepted",Estimates!$U$5:$U$104))</f>
        <v/>
      </c>
      <c r="C9" s="4" t="inlineStr">
        <is>
          <t>Customer price less direct cost for Accepted estimates</t>
        </is>
      </c>
      <c r="E9" s="4">
        <f>Assumptions!$I$9</f>
        <v/>
      </c>
      <c r="F9" s="6">
        <f>COUNTIF(Estimates!$L$5:$L$104,$E9)</f>
        <v/>
      </c>
      <c r="G9" s="7">
        <f>IF(COUNTIFS(Estimates!$L$5:$L$104,$E9,Estimates!$T$5:$T$104,"&gt;=0")=0,"",SUMIF(Estimates!$L$5:$L$104,$E9,Estimates!$T$5:$T$104))</f>
        <v/>
      </c>
    </row>
    <row r="10" ht="28" customHeight="1">
      <c r="A10" s="8" t="inlineStr">
        <is>
          <t>Accepted order quantity</t>
        </is>
      </c>
      <c r="B10" s="39">
        <f>IF(COUNTIFS(Estimates!$L$5:$L$104,"Accepted",Estimates!$N$5:$N$104,"&gt;=0")=0,"",SUMIF(Estimates!$L$5:$L$104,"Accepted",Estimates!$N$5:$N$104))</f>
        <v/>
      </c>
      <c r="C10" s="8" t="inlineStr">
        <is>
          <t>Calculated cubic yards marked Accepted</t>
        </is>
      </c>
    </row>
    <row r="11" ht="28" customHeight="1">
      <c r="A11" s="4" t="inlineStr">
        <is>
          <t>Average price per sq ft</t>
        </is>
      </c>
      <c r="B11" s="40">
        <f>IFERROR(AVERAGEIF(Estimates!$V$5:$V$104,"&gt;0"),"")</f>
        <v/>
      </c>
      <c r="C11" s="4" t="inlineStr">
        <is>
          <t>Average of calculated positive prices per square foot</t>
        </is>
      </c>
    </row>
    <row r="12" ht="28" customHeight="1">
      <c r="A12" s="8" t="inlineStr">
        <is>
          <t>Draft or sent estimates</t>
        </is>
      </c>
      <c r="B12" s="5">
        <f>COUNTIF(Estimates!$L$5:$L$104,"Draft")+COUNTIF(Estimates!$L$5:$L$104,"Sent")</f>
        <v/>
      </c>
      <c r="C12" s="8" t="inlineStr">
        <is>
          <t>Estimate records still marked Draft or Sent</t>
        </is>
      </c>
    </row>
  </sheetData>
  <mergeCells count="1">
    <mergeCell ref="A1:H1"/>
  </mergeCells>
  <conditionalFormatting sqref="B9">
    <cfRule type="expression" priority="1" dxfId="0">
      <formula>$B$9&gt;0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/>
  </sheetPr>
  <dimension ref="A1:AA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30" customWidth="1" min="3" max="3"/>
    <col width="48" customWidth="1" min="4" max="4"/>
    <col width="16" customWidth="1" min="5" max="5"/>
    <col width="14" customWidth="1" min="6" max="6"/>
    <col width="17" customWidth="1" min="7" max="7"/>
    <col width="24" customWidth="1" min="8" max="8"/>
    <col width="24" customWidth="1" min="9" max="9"/>
    <col width="13" customWidth="1" min="10" max="10"/>
    <col width="15" customWidth="1" min="11" max="11"/>
    <col width="13" customWidth="1" min="12" max="12"/>
    <col width="20" customWidth="1" min="13" max="13"/>
    <col width="21" customWidth="1" min="14" max="14"/>
    <col width="15" customWidth="1" min="15" max="15"/>
    <col width="14" customWidth="1" min="16" max="16"/>
    <col width="15" customWidth="1" min="17" max="17"/>
    <col width="15" customWidth="1" min="18" max="18"/>
    <col width="18" customWidth="1" min="19" max="19"/>
    <col width="16" customWidth="1" min="20" max="20"/>
    <col width="15" customWidth="1" min="21" max="21"/>
    <col width="16" customWidth="1" min="22" max="22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28" customHeight="1">
      <c r="A1" s="1" t="inlineStr">
        <is>
          <t>Mulch Installation Estimates</t>
        </is>
      </c>
    </row>
    <row r="2" ht="22" customHeight="1">
      <c r="A2" s="2" t="inlineStr">
        <is>
          <t>Yellow cells are editable. A red estimate ID needs a human check for missing required inputs or a duplicate ID.</t>
        </is>
      </c>
    </row>
    <row r="3"/>
    <row r="4">
      <c r="A4" s="3" t="inlineStr">
        <is>
          <t>Estimate ID</t>
        </is>
      </c>
      <c r="B4" s="3" t="inlineStr">
        <is>
          <t>Estimate Date</t>
        </is>
      </c>
      <c r="C4" s="3" t="inlineStr">
        <is>
          <t>Customer</t>
        </is>
      </c>
      <c r="D4" s="3" t="inlineStr">
        <is>
          <t>Property</t>
        </is>
      </c>
      <c r="E4" s="3" t="inlineStr">
        <is>
          <t>Bed Area (sq ft)</t>
        </is>
      </c>
      <c r="F4" s="3" t="inlineStr">
        <is>
          <t>Depth (inches)</t>
        </is>
      </c>
      <c r="G4" s="3" t="inlineStr">
        <is>
          <t>Waste Override %</t>
        </is>
      </c>
      <c r="H4" s="3" t="inlineStr">
        <is>
          <t>Mulch Type</t>
        </is>
      </c>
      <c r="I4" s="3" t="inlineStr">
        <is>
          <t>Crew Assignment</t>
        </is>
      </c>
      <c r="J4" s="3" t="inlineStr">
        <is>
          <t>Crew Hours</t>
        </is>
      </c>
      <c r="K4" s="3" t="inlineStr">
        <is>
          <t>Delivery Miles</t>
        </is>
      </c>
      <c r="L4" s="3" t="inlineStr">
        <is>
          <t>Status</t>
        </is>
      </c>
      <c r="M4" s="14" t="inlineStr">
        <is>
          <t>Base Quantity (cubic yards)</t>
        </is>
      </c>
      <c r="N4" s="14" t="inlineStr">
        <is>
          <t>Order Quantity (cubic yards)</t>
        </is>
      </c>
      <c r="O4" s="14" t="inlineStr">
        <is>
          <t>Material Cost</t>
        </is>
      </c>
      <c r="P4" s="14" t="inlineStr">
        <is>
          <t>Labor Cost</t>
        </is>
      </c>
      <c r="Q4" s="14" t="inlineStr">
        <is>
          <t>Delivery Cost</t>
        </is>
      </c>
      <c r="R4" s="14" t="inlineStr">
        <is>
          <t>Direct Cost</t>
        </is>
      </c>
      <c r="S4" s="3" t="inlineStr">
        <is>
          <t>Markup Override %</t>
        </is>
      </c>
      <c r="T4" s="14" t="inlineStr">
        <is>
          <t>Customer Price</t>
        </is>
      </c>
      <c r="U4" s="14" t="inlineStr">
        <is>
          <t>Gross Profit</t>
        </is>
      </c>
      <c r="V4" s="14" t="inlineStr">
        <is>
          <t>Price per sq ft</t>
        </is>
      </c>
    </row>
    <row r="5" ht="30" customHeight="1">
      <c r="A5" s="15" t="inlineStr">
        <is>
          <t>MX-26-001</t>
        </is>
      </c>
      <c r="B5" s="41" t="n">
        <v>46217</v>
      </c>
      <c r="C5" s="15" t="inlineStr">
        <is>
          <t>Fictional Bluebird Bakery LLC</t>
        </is>
      </c>
      <c r="D5" s="15" t="inlineStr">
        <is>
          <t>Fictional Site A — 101 Example Way, Sampleton, OH</t>
        </is>
      </c>
      <c r="E5" s="42" t="n">
        <v>1200</v>
      </c>
      <c r="F5" s="43" t="n">
        <v>3</v>
      </c>
      <c r="G5" s="44" t="n"/>
      <c r="H5" s="15" t="inlineStr">
        <is>
          <t>Hardwood Blend</t>
        </is>
      </c>
      <c r="I5" s="15" t="inlineStr">
        <is>
          <t>Fictional Crew Aspen</t>
        </is>
      </c>
      <c r="J5" s="45" t="n">
        <v>16</v>
      </c>
      <c r="K5" s="46" t="n">
        <v>8</v>
      </c>
      <c r="L5" s="22" t="inlineStr">
        <is>
          <t>Accepted</t>
        </is>
      </c>
      <c r="M5" s="47">
        <f>IF(OR($A5="",$E5="",$F5=""),"",IFERROR($E5*$F5/Assumptions!$F$12,""))</f>
        <v/>
      </c>
      <c r="N5" s="48">
        <f>IF($M5="","",IFERROR(CEILING($M5*(1+IF($G5="",Assumptions!$F$9,$G5)),Assumptions!$F$11),""))</f>
        <v/>
      </c>
      <c r="O5" s="7">
        <f>IF(OR($N5="",$H5=""),"",IFERROR($N5*VLOOKUP($H5,Assumptions!$A$5:$B$9,2,FALSE),""))</f>
        <v/>
      </c>
      <c r="P5" s="7">
        <f>IF(OR($A5="",$J5=""),"",IFERROR($J5*Assumptions!$F$5,""))</f>
        <v/>
      </c>
      <c r="Q5" s="7">
        <f>IF(OR($A5="",$K5=""),"",IFERROR(Assumptions!$F$6+IF($K5&lt;=Assumptions!$F$7,0,($K5-Assumptions!$F$7)*Assumptions!$F$8),""))</f>
        <v/>
      </c>
      <c r="R5" s="7">
        <f>IF(OR($O5="",$P5="",$Q5=""),"",IFERROR(SUM($O5:$Q5),""))</f>
        <v/>
      </c>
      <c r="S5" s="49" t="n"/>
      <c r="T5" s="7">
        <f>IF($R5="","",IFERROR($R5*(1+IF($S5="",Assumptions!$F$10,$S5)),""))</f>
        <v/>
      </c>
      <c r="U5" s="7">
        <f>IF(OR($T5="",$R5=""),"",IFERROR($T5-$R5,""))</f>
        <v/>
      </c>
      <c r="V5" s="50">
        <f>IF(OR($T5="",$E5=""),"",IFERROR($T5/$E5,""))</f>
        <v/>
      </c>
      <c r="X5">
        <f>Assumptions!$A$5</f>
        <v/>
      </c>
      <c r="Y5">
        <f>Assumptions!$I$5</f>
        <v/>
      </c>
      <c r="Z5">
        <f>Assumptions!$K$5</f>
        <v/>
      </c>
      <c r="AA5">
        <f>Assumptions!$F$15</f>
        <v/>
      </c>
    </row>
    <row r="6" ht="30" customHeight="1">
      <c r="A6" s="15" t="inlineStr">
        <is>
          <t>MX-26-002</t>
        </is>
      </c>
      <c r="B6" s="41" t="n">
        <v>46224</v>
      </c>
      <c r="C6" s="15" t="inlineStr">
        <is>
          <t>Fictional Maple Moon Residence</t>
        </is>
      </c>
      <c r="D6" s="15" t="inlineStr">
        <is>
          <t>Fictional Site B — 22 Placeholder Lane, Demo Grove, OH</t>
        </is>
      </c>
      <c r="E6" s="42" t="n">
        <v>850</v>
      </c>
      <c r="F6" s="43" t="n">
        <v>2</v>
      </c>
      <c r="G6" s="44" t="n">
        <v>0</v>
      </c>
      <c r="H6" s="15" t="inlineStr">
        <is>
          <t>Dyed Brown</t>
        </is>
      </c>
      <c r="I6" s="15" t="inlineStr">
        <is>
          <t>Fictional Crew Birch</t>
        </is>
      </c>
      <c r="J6" s="45" t="n">
        <v>10</v>
      </c>
      <c r="K6" s="46" t="n">
        <v>10</v>
      </c>
      <c r="L6" s="22" t="inlineStr">
        <is>
          <t>Sent</t>
        </is>
      </c>
      <c r="M6" s="51">
        <f>IF(OR($A6="",$E6="",$F6=""),"",IFERROR($E6*$F6/Assumptions!$F$12,""))</f>
        <v/>
      </c>
      <c r="N6" s="52">
        <f>IF($M6="","",IFERROR(CEILING($M6*(1+IF($G6="",Assumptions!$F$9,$G6)),Assumptions!$F$11),""))</f>
        <v/>
      </c>
      <c r="O6" s="11">
        <f>IF(OR($N6="",$H6=""),"",IFERROR($N6*VLOOKUP($H6,Assumptions!$A$5:$B$9,2,FALSE),""))</f>
        <v/>
      </c>
      <c r="P6" s="11">
        <f>IF(OR($A6="",$J6=""),"",IFERROR($J6*Assumptions!$F$5,""))</f>
        <v/>
      </c>
      <c r="Q6" s="11">
        <f>IF(OR($A6="",$K6=""),"",IFERROR(Assumptions!$F$6+IF($K6&lt;=Assumptions!$F$7,0,($K6-Assumptions!$F$7)*Assumptions!$F$8),""))</f>
        <v/>
      </c>
      <c r="R6" s="11">
        <f>IF(OR($O6="",$P6="",$Q6=""),"",IFERROR(SUM($O6:$Q6),""))</f>
        <v/>
      </c>
      <c r="S6" s="49" t="n">
        <v>0.25</v>
      </c>
      <c r="T6" s="11">
        <f>IF($R6="","",IFERROR($R6*(1+IF($S6="",Assumptions!$F$10,$S6)),""))</f>
        <v/>
      </c>
      <c r="U6" s="11">
        <f>IF(OR($T6="",$R6=""),"",IFERROR($T6-$R6,""))</f>
        <v/>
      </c>
      <c r="V6" s="53">
        <f>IF(OR($T6="",$E6=""),"",IFERROR($T6/$E6,""))</f>
        <v/>
      </c>
      <c r="X6">
        <f>Assumptions!$A$6</f>
        <v/>
      </c>
      <c r="Y6">
        <f>Assumptions!$I$6</f>
        <v/>
      </c>
      <c r="Z6">
        <f>Assumptions!$K$6</f>
        <v/>
      </c>
      <c r="AA6">
        <f>Assumptions!$F$16</f>
        <v/>
      </c>
    </row>
    <row r="7" ht="30" customHeight="1">
      <c r="A7" s="15" t="inlineStr">
        <is>
          <t>MX-26-003</t>
        </is>
      </c>
      <c r="B7" s="41" t="n">
        <v>46231</v>
      </c>
      <c r="C7" s="15" t="inlineStr">
        <is>
          <t>Fictional Copper Acorn Offices</t>
        </is>
      </c>
      <c r="D7" s="15" t="inlineStr">
        <is>
          <t>Fictional Site C — 303 Sample Plaza, Test Meadow, OH</t>
        </is>
      </c>
      <c r="E7" s="42" t="n">
        <v>2400</v>
      </c>
      <c r="F7" s="43" t="n">
        <v>3</v>
      </c>
      <c r="G7" s="44" t="n">
        <v>0.15</v>
      </c>
      <c r="H7" s="15" t="inlineStr">
        <is>
          <t>Cedar</t>
        </is>
      </c>
      <c r="I7" s="15" t="inlineStr">
        <is>
          <t>Fictional Crew Cedar</t>
        </is>
      </c>
      <c r="J7" s="45" t="n">
        <v>28</v>
      </c>
      <c r="K7" s="46" t="n">
        <v>17</v>
      </c>
      <c r="L7" s="22" t="inlineStr">
        <is>
          <t>Accepted</t>
        </is>
      </c>
      <c r="M7" s="47">
        <f>IF(OR($A7="",$E7="",$F7=""),"",IFERROR($E7*$F7/Assumptions!$F$12,""))</f>
        <v/>
      </c>
      <c r="N7" s="48">
        <f>IF($M7="","",IFERROR(CEILING($M7*(1+IF($G7="",Assumptions!$F$9,$G7)),Assumptions!$F$11),""))</f>
        <v/>
      </c>
      <c r="O7" s="7">
        <f>IF(OR($N7="",$H7=""),"",IFERROR($N7*VLOOKUP($H7,Assumptions!$A$5:$B$9,2,FALSE),""))</f>
        <v/>
      </c>
      <c r="P7" s="7">
        <f>IF(OR($A7="",$J7=""),"",IFERROR($J7*Assumptions!$F$5,""))</f>
        <v/>
      </c>
      <c r="Q7" s="7">
        <f>IF(OR($A7="",$K7=""),"",IFERROR(Assumptions!$F$6+IF($K7&lt;=Assumptions!$F$7,0,($K7-Assumptions!$F$7)*Assumptions!$F$8),""))</f>
        <v/>
      </c>
      <c r="R7" s="7">
        <f>IF(OR($O7="",$P7="",$Q7=""),"",IFERROR(SUM($O7:$Q7),""))</f>
        <v/>
      </c>
      <c r="S7" s="49" t="n">
        <v>0.35</v>
      </c>
      <c r="T7" s="7">
        <f>IF($R7="","",IFERROR($R7*(1+IF($S7="",Assumptions!$F$10,$S7)),""))</f>
        <v/>
      </c>
      <c r="U7" s="7">
        <f>IF(OR($T7="",$R7=""),"",IFERROR($T7-$R7,""))</f>
        <v/>
      </c>
      <c r="V7" s="50">
        <f>IF(OR($T7="",$E7=""),"",IFERROR($T7/$E7,""))</f>
        <v/>
      </c>
      <c r="X7">
        <f>Assumptions!$A$7</f>
        <v/>
      </c>
      <c r="Y7">
        <f>Assumptions!$I$7</f>
        <v/>
      </c>
      <c r="Z7">
        <f>Assumptions!$K$7</f>
        <v/>
      </c>
      <c r="AA7">
        <f>Assumptions!$F$17</f>
        <v/>
      </c>
    </row>
    <row r="8" ht="30" customHeight="1">
      <c r="A8" s="15" t="inlineStr">
        <is>
          <t>MX-26-004</t>
        </is>
      </c>
      <c r="B8" s="41" t="n">
        <v>46238</v>
      </c>
      <c r="C8" s="15" t="inlineStr">
        <is>
          <t>Fictional Sunbeam Child Center</t>
        </is>
      </c>
      <c r="D8" s="15" t="inlineStr">
        <is>
          <t>Fictional Site D — 44 Imaginary Court, Sampleton, OH</t>
        </is>
      </c>
      <c r="E8" s="42" t="n">
        <v>3600</v>
      </c>
      <c r="F8" s="43" t="n">
        <v>4</v>
      </c>
      <c r="G8" s="44" t="n">
        <v>0.08</v>
      </c>
      <c r="H8" s="15" t="inlineStr">
        <is>
          <t>Playground Wood Fiber</t>
        </is>
      </c>
      <c r="I8" s="15" t="inlineStr">
        <is>
          <t>Fictional Crew Dogwood</t>
        </is>
      </c>
      <c r="J8" s="45" t="n">
        <v>46</v>
      </c>
      <c r="K8" s="46" t="n">
        <v>24</v>
      </c>
      <c r="L8" s="22" t="inlineStr">
        <is>
          <t>Draft</t>
        </is>
      </c>
      <c r="M8" s="51">
        <f>IF(OR($A8="",$E8="",$F8=""),"",IFERROR($E8*$F8/Assumptions!$F$12,""))</f>
        <v/>
      </c>
      <c r="N8" s="52">
        <f>IF($M8="","",IFERROR(CEILING($M8*(1+IF($G8="",Assumptions!$F$9,$G8)),Assumptions!$F$11),""))</f>
        <v/>
      </c>
      <c r="O8" s="11">
        <f>IF(OR($N8="",$H8=""),"",IFERROR($N8*VLOOKUP($H8,Assumptions!$A$5:$B$9,2,FALSE),""))</f>
        <v/>
      </c>
      <c r="P8" s="11">
        <f>IF(OR($A8="",$J8=""),"",IFERROR($J8*Assumptions!$F$5,""))</f>
        <v/>
      </c>
      <c r="Q8" s="11">
        <f>IF(OR($A8="",$K8=""),"",IFERROR(Assumptions!$F$6+IF($K8&lt;=Assumptions!$F$7,0,($K8-Assumptions!$F$7)*Assumptions!$F$8),""))</f>
        <v/>
      </c>
      <c r="R8" s="11">
        <f>IF(OR($O8="",$P8="",$Q8=""),"",IFERROR(SUM($O8:$Q8),""))</f>
        <v/>
      </c>
      <c r="S8" s="49" t="n"/>
      <c r="T8" s="11">
        <f>IF($R8="","",IFERROR($R8*(1+IF($S8="",Assumptions!$F$10,$S8)),""))</f>
        <v/>
      </c>
      <c r="U8" s="11">
        <f>IF(OR($T8="",$R8=""),"",IFERROR($T8-$R8,""))</f>
        <v/>
      </c>
      <c r="V8" s="53">
        <f>IF(OR($T8="",$E8=""),"",IFERROR($T8/$E8,""))</f>
        <v/>
      </c>
      <c r="X8">
        <f>Assumptions!$A$8</f>
        <v/>
      </c>
      <c r="Y8">
        <f>Assumptions!$I$8</f>
        <v/>
      </c>
      <c r="Z8">
        <f>Assumptions!$K$8</f>
        <v/>
      </c>
      <c r="AA8">
        <f>Assumptions!$F$18</f>
        <v/>
      </c>
    </row>
    <row r="9" ht="30" customHeight="1">
      <c r="A9" s="15" t="inlineStr">
        <is>
          <t>MX-26-005</t>
        </is>
      </c>
      <c r="B9" s="41" t="n">
        <v>46244</v>
      </c>
      <c r="C9" s="15" t="inlineStr">
        <is>
          <t>Fictional Green Kettle Cafe</t>
        </is>
      </c>
      <c r="D9" s="15" t="inlineStr">
        <is>
          <t>Fictional Site E — 505 Example Avenue, Demo Grove, OH</t>
        </is>
      </c>
      <c r="E9" s="42" t="n">
        <v>675</v>
      </c>
      <c r="F9" s="43" t="n">
        <v>2.5</v>
      </c>
      <c r="G9" s="44" t="n">
        <v>0.12</v>
      </c>
      <c r="H9" s="15" t="inlineStr">
        <is>
          <t>Pine Bark Nuggets</t>
        </is>
      </c>
      <c r="I9" s="15" t="inlineStr">
        <is>
          <t>Fictional Crew Aspen</t>
        </is>
      </c>
      <c r="J9" s="45" t="n">
        <v>9.5</v>
      </c>
      <c r="K9" s="46" t="n">
        <v>0</v>
      </c>
      <c r="L9" s="22" t="inlineStr">
        <is>
          <t>Declined</t>
        </is>
      </c>
      <c r="M9" s="47">
        <f>IF(OR($A9="",$E9="",$F9=""),"",IFERROR($E9*$F9/Assumptions!$F$12,""))</f>
        <v/>
      </c>
      <c r="N9" s="48">
        <f>IF($M9="","",IFERROR(CEILING($M9*(1+IF($G9="",Assumptions!$F$9,$G9)),Assumptions!$F$11),""))</f>
        <v/>
      </c>
      <c r="O9" s="7">
        <f>IF(OR($N9="",$H9=""),"",IFERROR($N9*VLOOKUP($H9,Assumptions!$A$5:$B$9,2,FALSE),""))</f>
        <v/>
      </c>
      <c r="P9" s="7">
        <f>IF(OR($A9="",$J9=""),"",IFERROR($J9*Assumptions!$F$5,""))</f>
        <v/>
      </c>
      <c r="Q9" s="7">
        <f>IF(OR($A9="",$K9=""),"",IFERROR(Assumptions!$F$6+IF($K9&lt;=Assumptions!$F$7,0,($K9-Assumptions!$F$7)*Assumptions!$F$8),""))</f>
        <v/>
      </c>
      <c r="R9" s="7">
        <f>IF(OR($O9="",$P9="",$Q9=""),"",IFERROR(SUM($O9:$Q9),""))</f>
        <v/>
      </c>
      <c r="S9" s="49" t="n">
        <v>0</v>
      </c>
      <c r="T9" s="7">
        <f>IF($R9="","",IFERROR($R9*(1+IF($S9="",Assumptions!$F$10,$S9)),""))</f>
        <v/>
      </c>
      <c r="U9" s="7">
        <f>IF(OR($T9="",$R9=""),"",IFERROR($T9-$R9,""))</f>
        <v/>
      </c>
      <c r="V9" s="50">
        <f>IF(OR($T9="",$E9=""),"",IFERROR($T9/$E9,""))</f>
        <v/>
      </c>
      <c r="X9">
        <f>Assumptions!$A$9</f>
        <v/>
      </c>
      <c r="Y9">
        <f>Assumptions!$I$9</f>
        <v/>
      </c>
      <c r="AA9">
        <f>Assumptions!$F$19</f>
        <v/>
      </c>
    </row>
    <row r="10" ht="30" customHeight="1">
      <c r="A10" s="15" t="inlineStr">
        <is>
          <t>MX-26-006</t>
        </is>
      </c>
      <c r="B10" s="41" t="n">
        <v>46250</v>
      </c>
      <c r="C10" s="15" t="inlineStr">
        <is>
          <t>Fictional North Star Pet Lodge</t>
        </is>
      </c>
      <c r="D10" s="15" t="inlineStr">
        <is>
          <t>Fictional Site F — 66 Placeholder Road, Test Meadow, OH</t>
        </is>
      </c>
      <c r="E10" s="42" t="n">
        <v>1800</v>
      </c>
      <c r="F10" s="43" t="n">
        <v>3</v>
      </c>
      <c r="G10" s="44" t="n"/>
      <c r="H10" s="15" t="inlineStr">
        <is>
          <t>Dyed Brown</t>
        </is>
      </c>
      <c r="I10" s="15" t="inlineStr">
        <is>
          <t>Fictional Crew Birch</t>
        </is>
      </c>
      <c r="J10" s="45" t="n">
        <v>21</v>
      </c>
      <c r="K10" s="46" t="n">
        <v>13</v>
      </c>
      <c r="L10" s="22" t="inlineStr">
        <is>
          <t>Sent</t>
        </is>
      </c>
      <c r="M10" s="51">
        <f>IF(OR($A10="",$E10="",$F10=""),"",IFERROR($E10*$F10/Assumptions!$F$12,""))</f>
        <v/>
      </c>
      <c r="N10" s="52">
        <f>IF($M10="","",IFERROR(CEILING($M10*(1+IF($G10="",Assumptions!$F$9,$G10)),Assumptions!$F$11),""))</f>
        <v/>
      </c>
      <c r="O10" s="11">
        <f>IF(OR($N10="",$H10=""),"",IFERROR($N10*VLOOKUP($H10,Assumptions!$A$5:$B$9,2,FALSE),""))</f>
        <v/>
      </c>
      <c r="P10" s="11">
        <f>IF(OR($A10="",$J10=""),"",IFERROR($J10*Assumptions!$F$5,""))</f>
        <v/>
      </c>
      <c r="Q10" s="11">
        <f>IF(OR($A10="",$K10=""),"",IFERROR(Assumptions!$F$6+IF($K10&lt;=Assumptions!$F$7,0,($K10-Assumptions!$F$7)*Assumptions!$F$8),""))</f>
        <v/>
      </c>
      <c r="R10" s="11">
        <f>IF(OR($O10="",$P10="",$Q10=""),"",IFERROR(SUM($O10:$Q10),""))</f>
        <v/>
      </c>
      <c r="S10" s="49" t="n"/>
      <c r="T10" s="11">
        <f>IF($R10="","",IFERROR($R10*(1+IF($S10="",Assumptions!$F$10,$S10)),""))</f>
        <v/>
      </c>
      <c r="U10" s="11">
        <f>IF(OR($T10="",$R10=""),"",IFERROR($T10-$R10,""))</f>
        <v/>
      </c>
      <c r="V10" s="53">
        <f>IF(OR($T10="",$E10=""),"",IFERROR($T10/$E10,""))</f>
        <v/>
      </c>
      <c r="AA10">
        <f>Assumptions!$F$20</f>
        <v/>
      </c>
    </row>
    <row r="11" ht="30" customHeight="1">
      <c r="A11" s="15" t="inlineStr">
        <is>
          <t>MX-26-007</t>
        </is>
      </c>
      <c r="B11" s="41" t="n">
        <v>46256</v>
      </c>
      <c r="C11" s="15" t="inlineStr">
        <is>
          <t>Fictional Paper Kite Studio</t>
        </is>
      </c>
      <c r="D11" s="15" t="inlineStr">
        <is>
          <t>Fictional Site G — 707 Sample Street, Sampleton, OH</t>
        </is>
      </c>
      <c r="E11" s="42" t="n">
        <v>950</v>
      </c>
      <c r="F11" s="43" t="n">
        <v>3.5</v>
      </c>
      <c r="G11" s="44" t="n">
        <v>0.2</v>
      </c>
      <c r="H11" s="15" t="inlineStr">
        <is>
          <t>Cedar</t>
        </is>
      </c>
      <c r="I11" s="15" t="inlineStr">
        <is>
          <t>Fictional Crew Cedar</t>
        </is>
      </c>
      <c r="J11" s="45" t="n">
        <v>14</v>
      </c>
      <c r="K11" s="46" t="n">
        <v>9</v>
      </c>
      <c r="L11" s="22" t="inlineStr">
        <is>
          <t>Expired</t>
        </is>
      </c>
      <c r="M11" s="47">
        <f>IF(OR($A11="",$E11="",$F11=""),"",IFERROR($E11*$F11/Assumptions!$F$12,""))</f>
        <v/>
      </c>
      <c r="N11" s="48">
        <f>IF($M11="","",IFERROR(CEILING($M11*(1+IF($G11="",Assumptions!$F$9,$G11)),Assumptions!$F$11),""))</f>
        <v/>
      </c>
      <c r="O11" s="7">
        <f>IF(OR($N11="",$H11=""),"",IFERROR($N11*VLOOKUP($H11,Assumptions!$A$5:$B$9,2,FALSE),""))</f>
        <v/>
      </c>
      <c r="P11" s="7">
        <f>IF(OR($A11="",$J11=""),"",IFERROR($J11*Assumptions!$F$5,""))</f>
        <v/>
      </c>
      <c r="Q11" s="7">
        <f>IF(OR($A11="",$K11=""),"",IFERROR(Assumptions!$F$6+IF($K11&lt;=Assumptions!$F$7,0,($K11-Assumptions!$F$7)*Assumptions!$F$8),""))</f>
        <v/>
      </c>
      <c r="R11" s="7">
        <f>IF(OR($O11="",$P11="",$Q11=""),"",IFERROR(SUM($O11:$Q11),""))</f>
        <v/>
      </c>
      <c r="S11" s="49" t="n">
        <v>0.4</v>
      </c>
      <c r="T11" s="7">
        <f>IF($R11="","",IFERROR($R11*(1+IF($S11="",Assumptions!$F$10,$S11)),""))</f>
        <v/>
      </c>
      <c r="U11" s="7">
        <f>IF(OR($T11="",$R11=""),"",IFERROR($T11-$R11,""))</f>
        <v/>
      </c>
      <c r="V11" s="50">
        <f>IF(OR($T11="",$E11=""),"",IFERROR($T11/$E11,""))</f>
        <v/>
      </c>
      <c r="AA11">
        <f>Assumptions!$F$21</f>
        <v/>
      </c>
    </row>
    <row r="12" ht="30" customHeight="1">
      <c r="A12" s="15" t="inlineStr">
        <is>
          <t>MX-26-008</t>
        </is>
      </c>
      <c r="B12" s="41" t="n">
        <v>46262</v>
      </c>
      <c r="C12" s="15" t="inlineStr">
        <is>
          <t>Fictional Juniper Bell HOA</t>
        </is>
      </c>
      <c r="D12" s="15" t="inlineStr">
        <is>
          <t>Fictional Site H — 88 Imaginary Drive, Demo Grove, OH</t>
        </is>
      </c>
      <c r="E12" s="42" t="n">
        <v>5200</v>
      </c>
      <c r="F12" s="43" t="n">
        <v>3</v>
      </c>
      <c r="G12" s="44" t="n">
        <v>0.05</v>
      </c>
      <c r="H12" s="15" t="inlineStr">
        <is>
          <t>Hardwood Blend</t>
        </is>
      </c>
      <c r="I12" s="15" t="inlineStr">
        <is>
          <t>Fictional Crew Dogwood</t>
        </is>
      </c>
      <c r="J12" s="45" t="n">
        <v>58</v>
      </c>
      <c r="K12" s="46" t="n">
        <v>31</v>
      </c>
      <c r="L12" s="22" t="inlineStr">
        <is>
          <t>Accepted</t>
        </is>
      </c>
      <c r="M12" s="51">
        <f>IF(OR($A12="",$E12="",$F12=""),"",IFERROR($E12*$F12/Assumptions!$F$12,""))</f>
        <v/>
      </c>
      <c r="N12" s="52">
        <f>IF($M12="","",IFERROR(CEILING($M12*(1+IF($G12="",Assumptions!$F$9,$G12)),Assumptions!$F$11),""))</f>
        <v/>
      </c>
      <c r="O12" s="11">
        <f>IF(OR($N12="",$H12=""),"",IFERROR($N12*VLOOKUP($H12,Assumptions!$A$5:$B$9,2,FALSE),""))</f>
        <v/>
      </c>
      <c r="P12" s="11">
        <f>IF(OR($A12="",$J12=""),"",IFERROR($J12*Assumptions!$F$5,""))</f>
        <v/>
      </c>
      <c r="Q12" s="11">
        <f>IF(OR($A12="",$K12=""),"",IFERROR(Assumptions!$F$6+IF($K12&lt;=Assumptions!$F$7,0,($K12-Assumptions!$F$7)*Assumptions!$F$8),""))</f>
        <v/>
      </c>
      <c r="R12" s="11">
        <f>IF(OR($O12="",$P12="",$Q12=""),"",IFERROR(SUM($O12:$Q12),""))</f>
        <v/>
      </c>
      <c r="S12" s="49" t="n">
        <v>0.28</v>
      </c>
      <c r="T12" s="11">
        <f>IF($R12="","",IFERROR($R12*(1+IF($S12="",Assumptions!$F$10,$S12)),""))</f>
        <v/>
      </c>
      <c r="U12" s="11">
        <f>IF(OR($T12="",$R12=""),"",IFERROR($T12-$R12,""))</f>
        <v/>
      </c>
      <c r="V12" s="53">
        <f>IF(OR($T12="",$E12=""),"",IFERROR($T12/$E12,""))</f>
        <v/>
      </c>
      <c r="AA12">
        <f>Assumptions!$F$22</f>
        <v/>
      </c>
    </row>
    <row r="13" ht="30" customHeight="1">
      <c r="A13" s="15" t="inlineStr">
        <is>
          <t>MX-26-009</t>
        </is>
      </c>
      <c r="B13" s="41" t="n">
        <v>46268</v>
      </c>
      <c r="C13" s="15" t="inlineStr">
        <is>
          <t>Fictional Red Wagon Market</t>
        </is>
      </c>
      <c r="D13" s="15" t="inlineStr">
        <is>
          <t>Fictional Site I — 909 Example Circle, Test Meadow, OH</t>
        </is>
      </c>
      <c r="E13" s="42" t="n">
        <v>1450</v>
      </c>
      <c r="F13" s="43" t="n">
        <v>2</v>
      </c>
      <c r="G13" s="44" t="n"/>
      <c r="H13" s="15" t="inlineStr">
        <is>
          <t>Pine Bark Nuggets</t>
        </is>
      </c>
      <c r="I13" s="15" t="inlineStr">
        <is>
          <t>Fictional Crew Aspen</t>
        </is>
      </c>
      <c r="J13" s="45" t="n">
        <v>17.5</v>
      </c>
      <c r="K13" s="46" t="n">
        <v>11</v>
      </c>
      <c r="L13" s="22" t="inlineStr">
        <is>
          <t>Sent</t>
        </is>
      </c>
      <c r="M13" s="47">
        <f>IF(OR($A13="",$E13="",$F13=""),"",IFERROR($E13*$F13/Assumptions!$F$12,""))</f>
        <v/>
      </c>
      <c r="N13" s="48">
        <f>IF($M13="","",IFERROR(CEILING($M13*(1+IF($G13="",Assumptions!$F$9,$G13)),Assumptions!$F$11),""))</f>
        <v/>
      </c>
      <c r="O13" s="7">
        <f>IF(OR($N13="",$H13=""),"",IFERROR($N13*VLOOKUP($H13,Assumptions!$A$5:$B$9,2,FALSE),""))</f>
        <v/>
      </c>
      <c r="P13" s="7">
        <f>IF(OR($A13="",$J13=""),"",IFERROR($J13*Assumptions!$F$5,""))</f>
        <v/>
      </c>
      <c r="Q13" s="7">
        <f>IF(OR($A13="",$K13=""),"",IFERROR(Assumptions!$F$6+IF($K13&lt;=Assumptions!$F$7,0,($K13-Assumptions!$F$7)*Assumptions!$F$8),""))</f>
        <v/>
      </c>
      <c r="R13" s="7">
        <f>IF(OR($O13="",$P13="",$Q13=""),"",IFERROR(SUM($O13:$Q13),""))</f>
        <v/>
      </c>
      <c r="S13" s="49" t="n">
        <v>0.32</v>
      </c>
      <c r="T13" s="7">
        <f>IF($R13="","",IFERROR($R13*(1+IF($S13="",Assumptions!$F$10,$S13)),""))</f>
        <v/>
      </c>
      <c r="U13" s="7">
        <f>IF(OR($T13="",$R13=""),"",IFERROR($T13-$R13,""))</f>
        <v/>
      </c>
      <c r="V13" s="50">
        <f>IF(OR($T13="",$E13=""),"",IFERROR($T13/$E13,""))</f>
        <v/>
      </c>
      <c r="AA13">
        <f>Assumptions!$F$23</f>
        <v/>
      </c>
    </row>
    <row r="14" ht="30" customHeight="1">
      <c r="A14" s="15" t="inlineStr">
        <is>
          <t>MX-26-010</t>
        </is>
      </c>
      <c r="B14" s="41" t="n">
        <v>46273</v>
      </c>
      <c r="C14" s="15" t="inlineStr">
        <is>
          <t>Fictional Willow Sketch Residence</t>
        </is>
      </c>
      <c r="D14" s="15" t="inlineStr">
        <is>
          <t>Fictional Site J — 10 Placeholder Terrace, Sampleton, OH</t>
        </is>
      </c>
      <c r="E14" s="42" t="n">
        <v>1100</v>
      </c>
      <c r="F14" s="43" t="n">
        <v>3</v>
      </c>
      <c r="G14" s="44" t="n">
        <v>0.1</v>
      </c>
      <c r="H14" s="15" t="inlineStr">
        <is>
          <t>Dyed Brown</t>
        </is>
      </c>
      <c r="I14" s="15" t="inlineStr">
        <is>
          <t>Fictional Crew Birch</t>
        </is>
      </c>
      <c r="J14" s="45" t="n">
        <v>15</v>
      </c>
      <c r="K14" s="46" t="n">
        <v>6</v>
      </c>
      <c r="L14" s="22" t="inlineStr">
        <is>
          <t>Draft</t>
        </is>
      </c>
      <c r="M14" s="51">
        <f>IF(OR($A14="",$E14="",$F14=""),"",IFERROR($E14*$F14/Assumptions!$F$12,""))</f>
        <v/>
      </c>
      <c r="N14" s="52">
        <f>IF($M14="","",IFERROR(CEILING($M14*(1+IF($G14="",Assumptions!$F$9,$G14)),Assumptions!$F$11),""))</f>
        <v/>
      </c>
      <c r="O14" s="11">
        <f>IF(OR($N14="",$H14=""),"",IFERROR($N14*VLOOKUP($H14,Assumptions!$A$5:$B$9,2,FALSE),""))</f>
        <v/>
      </c>
      <c r="P14" s="11">
        <f>IF(OR($A14="",$J14=""),"",IFERROR($J14*Assumptions!$F$5,""))</f>
        <v/>
      </c>
      <c r="Q14" s="11">
        <f>IF(OR($A14="",$K14=""),"",IFERROR(Assumptions!$F$6+IF($K14&lt;=Assumptions!$F$7,0,($K14-Assumptions!$F$7)*Assumptions!$F$8),""))</f>
        <v/>
      </c>
      <c r="R14" s="11">
        <f>IF(OR($O14="",$P14="",$Q14=""),"",IFERROR(SUM($O14:$Q14),""))</f>
        <v/>
      </c>
      <c r="S14" s="49" t="n"/>
      <c r="T14" s="11">
        <f>IF($R14="","",IFERROR($R14*(1+IF($S14="",Assumptions!$F$10,$S14)),""))</f>
        <v/>
      </c>
      <c r="U14" s="11">
        <f>IF(OR($T14="",$R14=""),"",IFERROR($T14-$R14,""))</f>
        <v/>
      </c>
      <c r="V14" s="53">
        <f>IF(OR($T14="",$E14=""),"",IFERROR($T14/$E14,""))</f>
        <v/>
      </c>
      <c r="AA14">
        <f>Assumptions!$F$24</f>
        <v/>
      </c>
    </row>
    <row r="15" ht="30" customHeight="1">
      <c r="A15" s="15" t="n"/>
      <c r="B15" s="41" t="n"/>
      <c r="C15" s="15" t="n"/>
      <c r="D15" s="15" t="n"/>
      <c r="E15" s="42" t="n"/>
      <c r="F15" s="43" t="n"/>
      <c r="G15" s="44" t="n"/>
      <c r="H15" s="15" t="n"/>
      <c r="I15" s="15" t="n"/>
      <c r="J15" s="45" t="n"/>
      <c r="K15" s="46" t="n"/>
      <c r="L15" s="22" t="n"/>
      <c r="M15" s="47">
        <f>IF(OR($A15="",$E15="",$F15=""),"",IFERROR($E15*$F15/Assumptions!$F$12,""))</f>
        <v/>
      </c>
      <c r="N15" s="48">
        <f>IF($M15="","",IFERROR(CEILING($M15*(1+IF($G15="",Assumptions!$F$9,$G15)),Assumptions!$F$11),""))</f>
        <v/>
      </c>
      <c r="O15" s="7">
        <f>IF(OR($N15="",$H15=""),"",IFERROR($N15*VLOOKUP($H15,Assumptions!$A$5:$B$9,2,FALSE),""))</f>
        <v/>
      </c>
      <c r="P15" s="7">
        <f>IF(OR($A15="",$J15=""),"",IFERROR($J15*Assumptions!$F$5,""))</f>
        <v/>
      </c>
      <c r="Q15" s="7">
        <f>IF(OR($A15="",$K15=""),"",IFERROR(Assumptions!$F$6+IF($K15&lt;=Assumptions!$F$7,0,($K15-Assumptions!$F$7)*Assumptions!$F$8),""))</f>
        <v/>
      </c>
      <c r="R15" s="7">
        <f>IF(OR($O15="",$P15="",$Q15=""),"",IFERROR(SUM($O15:$Q15),""))</f>
        <v/>
      </c>
      <c r="S15" s="49" t="n"/>
      <c r="T15" s="7">
        <f>IF($R15="","",IFERROR($R15*(1+IF($S15="",Assumptions!$F$10,$S15)),""))</f>
        <v/>
      </c>
      <c r="U15" s="7">
        <f>IF(OR($T15="",$R15=""),"",IFERROR($T15-$R15,""))</f>
        <v/>
      </c>
      <c r="V15" s="50">
        <f>IF(OR($T15="",$E15=""),"",IFERROR($T15/$E15,""))</f>
        <v/>
      </c>
      <c r="AA15">
        <f>Assumptions!$F$25</f>
        <v/>
      </c>
    </row>
    <row r="16" ht="30" customHeight="1">
      <c r="A16" s="15" t="n"/>
      <c r="B16" s="41" t="n"/>
      <c r="C16" s="15" t="n"/>
      <c r="D16" s="15" t="n"/>
      <c r="E16" s="42" t="n"/>
      <c r="F16" s="43" t="n"/>
      <c r="G16" s="44" t="n"/>
      <c r="H16" s="15" t="n"/>
      <c r="I16" s="15" t="n"/>
      <c r="J16" s="45" t="n"/>
      <c r="K16" s="46" t="n"/>
      <c r="L16" s="22" t="n"/>
      <c r="M16" s="51">
        <f>IF(OR($A16="",$E16="",$F16=""),"",IFERROR($E16*$F16/Assumptions!$F$12,""))</f>
        <v/>
      </c>
      <c r="N16" s="52">
        <f>IF($M16="","",IFERROR(CEILING($M16*(1+IF($G16="",Assumptions!$F$9,$G16)),Assumptions!$F$11),""))</f>
        <v/>
      </c>
      <c r="O16" s="11">
        <f>IF(OR($N16="",$H16=""),"",IFERROR($N16*VLOOKUP($H16,Assumptions!$A$5:$B$9,2,FALSE),""))</f>
        <v/>
      </c>
      <c r="P16" s="11">
        <f>IF(OR($A16="",$J16=""),"",IFERROR($J16*Assumptions!$F$5,""))</f>
        <v/>
      </c>
      <c r="Q16" s="11">
        <f>IF(OR($A16="",$K16=""),"",IFERROR(Assumptions!$F$6+IF($K16&lt;=Assumptions!$F$7,0,($K16-Assumptions!$F$7)*Assumptions!$F$8),""))</f>
        <v/>
      </c>
      <c r="R16" s="11">
        <f>IF(OR($O16="",$P16="",$Q16=""),"",IFERROR(SUM($O16:$Q16),""))</f>
        <v/>
      </c>
      <c r="S16" s="49" t="n"/>
      <c r="T16" s="11">
        <f>IF($R16="","",IFERROR($R16*(1+IF($S16="",Assumptions!$F$10,$S16)),""))</f>
        <v/>
      </c>
      <c r="U16" s="11">
        <f>IF(OR($T16="",$R16=""),"",IFERROR($T16-$R16,""))</f>
        <v/>
      </c>
      <c r="V16" s="53">
        <f>IF(OR($T16="",$E16=""),"",IFERROR($T16/$E16,""))</f>
        <v/>
      </c>
      <c r="AA16">
        <f>Assumptions!$F$26</f>
        <v/>
      </c>
    </row>
    <row r="17" ht="30" customHeight="1">
      <c r="A17" s="15" t="n"/>
      <c r="B17" s="41" t="n"/>
      <c r="C17" s="15" t="n"/>
      <c r="D17" s="15" t="n"/>
      <c r="E17" s="42" t="n"/>
      <c r="F17" s="43" t="n"/>
      <c r="G17" s="44" t="n"/>
      <c r="H17" s="15" t="n"/>
      <c r="I17" s="15" t="n"/>
      <c r="J17" s="45" t="n"/>
      <c r="K17" s="46" t="n"/>
      <c r="L17" s="22" t="n"/>
      <c r="M17" s="47">
        <f>IF(OR($A17="",$E17="",$F17=""),"",IFERROR($E17*$F17/Assumptions!$F$12,""))</f>
        <v/>
      </c>
      <c r="N17" s="48">
        <f>IF($M17="","",IFERROR(CEILING($M17*(1+IF($G17="",Assumptions!$F$9,$G17)),Assumptions!$F$11),""))</f>
        <v/>
      </c>
      <c r="O17" s="7">
        <f>IF(OR($N17="",$H17=""),"",IFERROR($N17*VLOOKUP($H17,Assumptions!$A$5:$B$9,2,FALSE),""))</f>
        <v/>
      </c>
      <c r="P17" s="7">
        <f>IF(OR($A17="",$J17=""),"",IFERROR($J17*Assumptions!$F$5,""))</f>
        <v/>
      </c>
      <c r="Q17" s="7">
        <f>IF(OR($A17="",$K17=""),"",IFERROR(Assumptions!$F$6+IF($K17&lt;=Assumptions!$F$7,0,($K17-Assumptions!$F$7)*Assumptions!$F$8),""))</f>
        <v/>
      </c>
      <c r="R17" s="7">
        <f>IF(OR($O17="",$P17="",$Q17=""),"",IFERROR(SUM($O17:$Q17),""))</f>
        <v/>
      </c>
      <c r="S17" s="49" t="n"/>
      <c r="T17" s="7">
        <f>IF($R17="","",IFERROR($R17*(1+IF($S17="",Assumptions!$F$10,$S17)),""))</f>
        <v/>
      </c>
      <c r="U17" s="7">
        <f>IF(OR($T17="",$R17=""),"",IFERROR($T17-$R17,""))</f>
        <v/>
      </c>
      <c r="V17" s="50">
        <f>IF(OR($T17="",$E17=""),"",IFERROR($T17/$E17,""))</f>
        <v/>
      </c>
      <c r="AA17">
        <f>Assumptions!$F$27</f>
        <v/>
      </c>
    </row>
    <row r="18" ht="30" customHeight="1">
      <c r="A18" s="15" t="n"/>
      <c r="B18" s="41" t="n"/>
      <c r="C18" s="15" t="n"/>
      <c r="D18" s="15" t="n"/>
      <c r="E18" s="42" t="n"/>
      <c r="F18" s="43" t="n"/>
      <c r="G18" s="44" t="n"/>
      <c r="H18" s="15" t="n"/>
      <c r="I18" s="15" t="n"/>
      <c r="J18" s="45" t="n"/>
      <c r="K18" s="46" t="n"/>
      <c r="L18" s="22" t="n"/>
      <c r="M18" s="51">
        <f>IF(OR($A18="",$E18="",$F18=""),"",IFERROR($E18*$F18/Assumptions!$F$12,""))</f>
        <v/>
      </c>
      <c r="N18" s="52">
        <f>IF($M18="","",IFERROR(CEILING($M18*(1+IF($G18="",Assumptions!$F$9,$G18)),Assumptions!$F$11),""))</f>
        <v/>
      </c>
      <c r="O18" s="11">
        <f>IF(OR($N18="",$H18=""),"",IFERROR($N18*VLOOKUP($H18,Assumptions!$A$5:$B$9,2,FALSE),""))</f>
        <v/>
      </c>
      <c r="P18" s="11">
        <f>IF(OR($A18="",$J18=""),"",IFERROR($J18*Assumptions!$F$5,""))</f>
        <v/>
      </c>
      <c r="Q18" s="11">
        <f>IF(OR($A18="",$K18=""),"",IFERROR(Assumptions!$F$6+IF($K18&lt;=Assumptions!$F$7,0,($K18-Assumptions!$F$7)*Assumptions!$F$8),""))</f>
        <v/>
      </c>
      <c r="R18" s="11">
        <f>IF(OR($O18="",$P18="",$Q18=""),"",IFERROR(SUM($O18:$Q18),""))</f>
        <v/>
      </c>
      <c r="S18" s="49" t="n"/>
      <c r="T18" s="11">
        <f>IF($R18="","",IFERROR($R18*(1+IF($S18="",Assumptions!$F$10,$S18)),""))</f>
        <v/>
      </c>
      <c r="U18" s="11">
        <f>IF(OR($T18="",$R18=""),"",IFERROR($T18-$R18,""))</f>
        <v/>
      </c>
      <c r="V18" s="53">
        <f>IF(OR($T18="",$E18=""),"",IFERROR($T18/$E18,""))</f>
        <v/>
      </c>
      <c r="AA18">
        <f>Assumptions!$F$28</f>
        <v/>
      </c>
    </row>
    <row r="19" ht="30" customHeight="1">
      <c r="A19" s="15" t="n"/>
      <c r="B19" s="41" t="n"/>
      <c r="C19" s="15" t="n"/>
      <c r="D19" s="15" t="n"/>
      <c r="E19" s="42" t="n"/>
      <c r="F19" s="43" t="n"/>
      <c r="G19" s="44" t="n"/>
      <c r="H19" s="15" t="n"/>
      <c r="I19" s="15" t="n"/>
      <c r="J19" s="45" t="n"/>
      <c r="K19" s="46" t="n"/>
      <c r="L19" s="22" t="n"/>
      <c r="M19" s="47">
        <f>IF(OR($A19="",$E19="",$F19=""),"",IFERROR($E19*$F19/Assumptions!$F$12,""))</f>
        <v/>
      </c>
      <c r="N19" s="48">
        <f>IF($M19="","",IFERROR(CEILING($M19*(1+IF($G19="",Assumptions!$F$9,$G19)),Assumptions!$F$11),""))</f>
        <v/>
      </c>
      <c r="O19" s="7">
        <f>IF(OR($N19="",$H19=""),"",IFERROR($N19*VLOOKUP($H19,Assumptions!$A$5:$B$9,2,FALSE),""))</f>
        <v/>
      </c>
      <c r="P19" s="7">
        <f>IF(OR($A19="",$J19=""),"",IFERROR($J19*Assumptions!$F$5,""))</f>
        <v/>
      </c>
      <c r="Q19" s="7">
        <f>IF(OR($A19="",$K19=""),"",IFERROR(Assumptions!$F$6+IF($K19&lt;=Assumptions!$F$7,0,($K19-Assumptions!$F$7)*Assumptions!$F$8),""))</f>
        <v/>
      </c>
      <c r="R19" s="7">
        <f>IF(OR($O19="",$P19="",$Q19=""),"",IFERROR(SUM($O19:$Q19),""))</f>
        <v/>
      </c>
      <c r="S19" s="49" t="n"/>
      <c r="T19" s="7">
        <f>IF($R19="","",IFERROR($R19*(1+IF($S19="",Assumptions!$F$10,$S19)),""))</f>
        <v/>
      </c>
      <c r="U19" s="7">
        <f>IF(OR($T19="",$R19=""),"",IFERROR($T19-$R19,""))</f>
        <v/>
      </c>
      <c r="V19" s="50">
        <f>IF(OR($T19="",$E19=""),"",IFERROR($T19/$E19,""))</f>
        <v/>
      </c>
    </row>
    <row r="20" ht="30" customHeight="1">
      <c r="A20" s="15" t="n"/>
      <c r="B20" s="41" t="n"/>
      <c r="C20" s="15" t="n"/>
      <c r="D20" s="15" t="n"/>
      <c r="E20" s="42" t="n"/>
      <c r="F20" s="43" t="n"/>
      <c r="G20" s="44" t="n"/>
      <c r="H20" s="15" t="n"/>
      <c r="I20" s="15" t="n"/>
      <c r="J20" s="45" t="n"/>
      <c r="K20" s="46" t="n"/>
      <c r="L20" s="22" t="n"/>
      <c r="M20" s="51">
        <f>IF(OR($A20="",$E20="",$F20=""),"",IFERROR($E20*$F20/Assumptions!$F$12,""))</f>
        <v/>
      </c>
      <c r="N20" s="52">
        <f>IF($M20="","",IFERROR(CEILING($M20*(1+IF($G20="",Assumptions!$F$9,$G20)),Assumptions!$F$11),""))</f>
        <v/>
      </c>
      <c r="O20" s="11">
        <f>IF(OR($N20="",$H20=""),"",IFERROR($N20*VLOOKUP($H20,Assumptions!$A$5:$B$9,2,FALSE),""))</f>
        <v/>
      </c>
      <c r="P20" s="11">
        <f>IF(OR($A20="",$J20=""),"",IFERROR($J20*Assumptions!$F$5,""))</f>
        <v/>
      </c>
      <c r="Q20" s="11">
        <f>IF(OR($A20="",$K20=""),"",IFERROR(Assumptions!$F$6+IF($K20&lt;=Assumptions!$F$7,0,($K20-Assumptions!$F$7)*Assumptions!$F$8),""))</f>
        <v/>
      </c>
      <c r="R20" s="11">
        <f>IF(OR($O20="",$P20="",$Q20=""),"",IFERROR(SUM($O20:$Q20),""))</f>
        <v/>
      </c>
      <c r="S20" s="49" t="n"/>
      <c r="T20" s="11">
        <f>IF($R20="","",IFERROR($R20*(1+IF($S20="",Assumptions!$F$10,$S20)),""))</f>
        <v/>
      </c>
      <c r="U20" s="11">
        <f>IF(OR($T20="",$R20=""),"",IFERROR($T20-$R20,""))</f>
        <v/>
      </c>
      <c r="V20" s="53">
        <f>IF(OR($T20="",$E20=""),"",IFERROR($T20/$E20,""))</f>
        <v/>
      </c>
    </row>
    <row r="21" ht="30" customHeight="1">
      <c r="A21" s="15" t="n"/>
      <c r="B21" s="41" t="n"/>
      <c r="C21" s="15" t="n"/>
      <c r="D21" s="15" t="n"/>
      <c r="E21" s="42" t="n"/>
      <c r="F21" s="43" t="n"/>
      <c r="G21" s="44" t="n"/>
      <c r="H21" s="15" t="n"/>
      <c r="I21" s="15" t="n"/>
      <c r="J21" s="45" t="n"/>
      <c r="K21" s="46" t="n"/>
      <c r="L21" s="22" t="n"/>
      <c r="M21" s="47">
        <f>IF(OR($A21="",$E21="",$F21=""),"",IFERROR($E21*$F21/Assumptions!$F$12,""))</f>
        <v/>
      </c>
      <c r="N21" s="48">
        <f>IF($M21="","",IFERROR(CEILING($M21*(1+IF($G21="",Assumptions!$F$9,$G21)),Assumptions!$F$11),""))</f>
        <v/>
      </c>
      <c r="O21" s="7">
        <f>IF(OR($N21="",$H21=""),"",IFERROR($N21*VLOOKUP($H21,Assumptions!$A$5:$B$9,2,FALSE),""))</f>
        <v/>
      </c>
      <c r="P21" s="7">
        <f>IF(OR($A21="",$J21=""),"",IFERROR($J21*Assumptions!$F$5,""))</f>
        <v/>
      </c>
      <c r="Q21" s="7">
        <f>IF(OR($A21="",$K21=""),"",IFERROR(Assumptions!$F$6+IF($K21&lt;=Assumptions!$F$7,0,($K21-Assumptions!$F$7)*Assumptions!$F$8),""))</f>
        <v/>
      </c>
      <c r="R21" s="7">
        <f>IF(OR($O21="",$P21="",$Q21=""),"",IFERROR(SUM($O21:$Q21),""))</f>
        <v/>
      </c>
      <c r="S21" s="49" t="n"/>
      <c r="T21" s="7">
        <f>IF($R21="","",IFERROR($R21*(1+IF($S21="",Assumptions!$F$10,$S21)),""))</f>
        <v/>
      </c>
      <c r="U21" s="7">
        <f>IF(OR($T21="",$R21=""),"",IFERROR($T21-$R21,""))</f>
        <v/>
      </c>
      <c r="V21" s="50">
        <f>IF(OR($T21="",$E21=""),"",IFERROR($T21/$E21,""))</f>
        <v/>
      </c>
    </row>
    <row r="22" ht="30" customHeight="1">
      <c r="A22" s="15" t="n"/>
      <c r="B22" s="41" t="n"/>
      <c r="C22" s="15" t="n"/>
      <c r="D22" s="15" t="n"/>
      <c r="E22" s="42" t="n"/>
      <c r="F22" s="43" t="n"/>
      <c r="G22" s="44" t="n"/>
      <c r="H22" s="15" t="n"/>
      <c r="I22" s="15" t="n"/>
      <c r="J22" s="45" t="n"/>
      <c r="K22" s="46" t="n"/>
      <c r="L22" s="22" t="n"/>
      <c r="M22" s="51">
        <f>IF(OR($A22="",$E22="",$F22=""),"",IFERROR($E22*$F22/Assumptions!$F$12,""))</f>
        <v/>
      </c>
      <c r="N22" s="52">
        <f>IF($M22="","",IFERROR(CEILING($M22*(1+IF($G22="",Assumptions!$F$9,$G22)),Assumptions!$F$11),""))</f>
        <v/>
      </c>
      <c r="O22" s="11">
        <f>IF(OR($N22="",$H22=""),"",IFERROR($N22*VLOOKUP($H22,Assumptions!$A$5:$B$9,2,FALSE),""))</f>
        <v/>
      </c>
      <c r="P22" s="11">
        <f>IF(OR($A22="",$J22=""),"",IFERROR($J22*Assumptions!$F$5,""))</f>
        <v/>
      </c>
      <c r="Q22" s="11">
        <f>IF(OR($A22="",$K22=""),"",IFERROR(Assumptions!$F$6+IF($K22&lt;=Assumptions!$F$7,0,($K22-Assumptions!$F$7)*Assumptions!$F$8),""))</f>
        <v/>
      </c>
      <c r="R22" s="11">
        <f>IF(OR($O22="",$P22="",$Q22=""),"",IFERROR(SUM($O22:$Q22),""))</f>
        <v/>
      </c>
      <c r="S22" s="49" t="n"/>
      <c r="T22" s="11">
        <f>IF($R22="","",IFERROR($R22*(1+IF($S22="",Assumptions!$F$10,$S22)),""))</f>
        <v/>
      </c>
      <c r="U22" s="11">
        <f>IF(OR($T22="",$R22=""),"",IFERROR($T22-$R22,""))</f>
        <v/>
      </c>
      <c r="V22" s="53">
        <f>IF(OR($T22="",$E22=""),"",IFERROR($T22/$E22,""))</f>
        <v/>
      </c>
    </row>
    <row r="23" ht="30" customHeight="1">
      <c r="A23" s="15" t="n"/>
      <c r="B23" s="41" t="n"/>
      <c r="C23" s="15" t="n"/>
      <c r="D23" s="15" t="n"/>
      <c r="E23" s="42" t="n"/>
      <c r="F23" s="43" t="n"/>
      <c r="G23" s="44" t="n"/>
      <c r="H23" s="15" t="n"/>
      <c r="I23" s="15" t="n"/>
      <c r="J23" s="45" t="n"/>
      <c r="K23" s="46" t="n"/>
      <c r="L23" s="22" t="n"/>
      <c r="M23" s="47">
        <f>IF(OR($A23="",$E23="",$F23=""),"",IFERROR($E23*$F23/Assumptions!$F$12,""))</f>
        <v/>
      </c>
      <c r="N23" s="48">
        <f>IF($M23="","",IFERROR(CEILING($M23*(1+IF($G23="",Assumptions!$F$9,$G23)),Assumptions!$F$11),""))</f>
        <v/>
      </c>
      <c r="O23" s="7">
        <f>IF(OR($N23="",$H23=""),"",IFERROR($N23*VLOOKUP($H23,Assumptions!$A$5:$B$9,2,FALSE),""))</f>
        <v/>
      </c>
      <c r="P23" s="7">
        <f>IF(OR($A23="",$J23=""),"",IFERROR($J23*Assumptions!$F$5,""))</f>
        <v/>
      </c>
      <c r="Q23" s="7">
        <f>IF(OR($A23="",$K23=""),"",IFERROR(Assumptions!$F$6+IF($K23&lt;=Assumptions!$F$7,0,($K23-Assumptions!$F$7)*Assumptions!$F$8),""))</f>
        <v/>
      </c>
      <c r="R23" s="7">
        <f>IF(OR($O23="",$P23="",$Q23=""),"",IFERROR(SUM($O23:$Q23),""))</f>
        <v/>
      </c>
      <c r="S23" s="49" t="n"/>
      <c r="T23" s="7">
        <f>IF($R23="","",IFERROR($R23*(1+IF($S23="",Assumptions!$F$10,$S23)),""))</f>
        <v/>
      </c>
      <c r="U23" s="7">
        <f>IF(OR($T23="",$R23=""),"",IFERROR($T23-$R23,""))</f>
        <v/>
      </c>
      <c r="V23" s="50">
        <f>IF(OR($T23="",$E23=""),"",IFERROR($T23/$E23,""))</f>
        <v/>
      </c>
    </row>
    <row r="24" ht="30" customHeight="1">
      <c r="A24" s="15" t="n"/>
      <c r="B24" s="41" t="n"/>
      <c r="C24" s="15" t="n"/>
      <c r="D24" s="15" t="n"/>
      <c r="E24" s="42" t="n"/>
      <c r="F24" s="43" t="n"/>
      <c r="G24" s="44" t="n"/>
      <c r="H24" s="15" t="n"/>
      <c r="I24" s="15" t="n"/>
      <c r="J24" s="45" t="n"/>
      <c r="K24" s="46" t="n"/>
      <c r="L24" s="22" t="n"/>
      <c r="M24" s="51">
        <f>IF(OR($A24="",$E24="",$F24=""),"",IFERROR($E24*$F24/Assumptions!$F$12,""))</f>
        <v/>
      </c>
      <c r="N24" s="52">
        <f>IF($M24="","",IFERROR(CEILING($M24*(1+IF($G24="",Assumptions!$F$9,$G24)),Assumptions!$F$11),""))</f>
        <v/>
      </c>
      <c r="O24" s="11">
        <f>IF(OR($N24="",$H24=""),"",IFERROR($N24*VLOOKUP($H24,Assumptions!$A$5:$B$9,2,FALSE),""))</f>
        <v/>
      </c>
      <c r="P24" s="11">
        <f>IF(OR($A24="",$J24=""),"",IFERROR($J24*Assumptions!$F$5,""))</f>
        <v/>
      </c>
      <c r="Q24" s="11">
        <f>IF(OR($A24="",$K24=""),"",IFERROR(Assumptions!$F$6+IF($K24&lt;=Assumptions!$F$7,0,($K24-Assumptions!$F$7)*Assumptions!$F$8),""))</f>
        <v/>
      </c>
      <c r="R24" s="11">
        <f>IF(OR($O24="",$P24="",$Q24=""),"",IFERROR(SUM($O24:$Q24),""))</f>
        <v/>
      </c>
      <c r="S24" s="49" t="n"/>
      <c r="T24" s="11">
        <f>IF($R24="","",IFERROR($R24*(1+IF($S24="",Assumptions!$F$10,$S24)),""))</f>
        <v/>
      </c>
      <c r="U24" s="11">
        <f>IF(OR($T24="",$R24=""),"",IFERROR($T24-$R24,""))</f>
        <v/>
      </c>
      <c r="V24" s="53">
        <f>IF(OR($T24="",$E24=""),"",IFERROR($T24/$E24,""))</f>
        <v/>
      </c>
    </row>
    <row r="25" ht="30" customHeight="1">
      <c r="A25" s="15" t="n"/>
      <c r="B25" s="41" t="n"/>
      <c r="C25" s="15" t="n"/>
      <c r="D25" s="15" t="n"/>
      <c r="E25" s="42" t="n"/>
      <c r="F25" s="43" t="n"/>
      <c r="G25" s="44" t="n"/>
      <c r="H25" s="15" t="n"/>
      <c r="I25" s="15" t="n"/>
      <c r="J25" s="45" t="n"/>
      <c r="K25" s="46" t="n"/>
      <c r="L25" s="22" t="n"/>
      <c r="M25" s="47">
        <f>IF(OR($A25="",$E25="",$F25=""),"",IFERROR($E25*$F25/Assumptions!$F$12,""))</f>
        <v/>
      </c>
      <c r="N25" s="48">
        <f>IF($M25="","",IFERROR(CEILING($M25*(1+IF($G25="",Assumptions!$F$9,$G25)),Assumptions!$F$11),""))</f>
        <v/>
      </c>
      <c r="O25" s="7">
        <f>IF(OR($N25="",$H25=""),"",IFERROR($N25*VLOOKUP($H25,Assumptions!$A$5:$B$9,2,FALSE),""))</f>
        <v/>
      </c>
      <c r="P25" s="7">
        <f>IF(OR($A25="",$J25=""),"",IFERROR($J25*Assumptions!$F$5,""))</f>
        <v/>
      </c>
      <c r="Q25" s="7">
        <f>IF(OR($A25="",$K25=""),"",IFERROR(Assumptions!$F$6+IF($K25&lt;=Assumptions!$F$7,0,($K25-Assumptions!$F$7)*Assumptions!$F$8),""))</f>
        <v/>
      </c>
      <c r="R25" s="7">
        <f>IF(OR($O25="",$P25="",$Q25=""),"",IFERROR(SUM($O25:$Q25),""))</f>
        <v/>
      </c>
      <c r="S25" s="49" t="n"/>
      <c r="T25" s="7">
        <f>IF($R25="","",IFERROR($R25*(1+IF($S25="",Assumptions!$F$10,$S25)),""))</f>
        <v/>
      </c>
      <c r="U25" s="7">
        <f>IF(OR($T25="",$R25=""),"",IFERROR($T25-$R25,""))</f>
        <v/>
      </c>
      <c r="V25" s="50">
        <f>IF(OR($T25="",$E25=""),"",IFERROR($T25/$E25,""))</f>
        <v/>
      </c>
    </row>
    <row r="26" ht="30" customHeight="1">
      <c r="A26" s="15" t="n"/>
      <c r="B26" s="41" t="n"/>
      <c r="C26" s="15" t="n"/>
      <c r="D26" s="15" t="n"/>
      <c r="E26" s="42" t="n"/>
      <c r="F26" s="43" t="n"/>
      <c r="G26" s="44" t="n"/>
      <c r="H26" s="15" t="n"/>
      <c r="I26" s="15" t="n"/>
      <c r="J26" s="45" t="n"/>
      <c r="K26" s="46" t="n"/>
      <c r="L26" s="22" t="n"/>
      <c r="M26" s="51">
        <f>IF(OR($A26="",$E26="",$F26=""),"",IFERROR($E26*$F26/Assumptions!$F$12,""))</f>
        <v/>
      </c>
      <c r="N26" s="52">
        <f>IF($M26="","",IFERROR(CEILING($M26*(1+IF($G26="",Assumptions!$F$9,$G26)),Assumptions!$F$11),""))</f>
        <v/>
      </c>
      <c r="O26" s="11">
        <f>IF(OR($N26="",$H26=""),"",IFERROR($N26*VLOOKUP($H26,Assumptions!$A$5:$B$9,2,FALSE),""))</f>
        <v/>
      </c>
      <c r="P26" s="11">
        <f>IF(OR($A26="",$J26=""),"",IFERROR($J26*Assumptions!$F$5,""))</f>
        <v/>
      </c>
      <c r="Q26" s="11">
        <f>IF(OR($A26="",$K26=""),"",IFERROR(Assumptions!$F$6+IF($K26&lt;=Assumptions!$F$7,0,($K26-Assumptions!$F$7)*Assumptions!$F$8),""))</f>
        <v/>
      </c>
      <c r="R26" s="11">
        <f>IF(OR($O26="",$P26="",$Q26=""),"",IFERROR(SUM($O26:$Q26),""))</f>
        <v/>
      </c>
      <c r="S26" s="49" t="n"/>
      <c r="T26" s="11">
        <f>IF($R26="","",IFERROR($R26*(1+IF($S26="",Assumptions!$F$10,$S26)),""))</f>
        <v/>
      </c>
      <c r="U26" s="11">
        <f>IF(OR($T26="",$R26=""),"",IFERROR($T26-$R26,""))</f>
        <v/>
      </c>
      <c r="V26" s="53">
        <f>IF(OR($T26="",$E26=""),"",IFERROR($T26/$E26,""))</f>
        <v/>
      </c>
    </row>
    <row r="27" ht="30" customHeight="1">
      <c r="A27" s="15" t="n"/>
      <c r="B27" s="41" t="n"/>
      <c r="C27" s="15" t="n"/>
      <c r="D27" s="15" t="n"/>
      <c r="E27" s="42" t="n"/>
      <c r="F27" s="43" t="n"/>
      <c r="G27" s="44" t="n"/>
      <c r="H27" s="15" t="n"/>
      <c r="I27" s="15" t="n"/>
      <c r="J27" s="45" t="n"/>
      <c r="K27" s="46" t="n"/>
      <c r="L27" s="22" t="n"/>
      <c r="M27" s="47">
        <f>IF(OR($A27="",$E27="",$F27=""),"",IFERROR($E27*$F27/Assumptions!$F$12,""))</f>
        <v/>
      </c>
      <c r="N27" s="48">
        <f>IF($M27="","",IFERROR(CEILING($M27*(1+IF($G27="",Assumptions!$F$9,$G27)),Assumptions!$F$11),""))</f>
        <v/>
      </c>
      <c r="O27" s="7">
        <f>IF(OR($N27="",$H27=""),"",IFERROR($N27*VLOOKUP($H27,Assumptions!$A$5:$B$9,2,FALSE),""))</f>
        <v/>
      </c>
      <c r="P27" s="7">
        <f>IF(OR($A27="",$J27=""),"",IFERROR($J27*Assumptions!$F$5,""))</f>
        <v/>
      </c>
      <c r="Q27" s="7">
        <f>IF(OR($A27="",$K27=""),"",IFERROR(Assumptions!$F$6+IF($K27&lt;=Assumptions!$F$7,0,($K27-Assumptions!$F$7)*Assumptions!$F$8),""))</f>
        <v/>
      </c>
      <c r="R27" s="7">
        <f>IF(OR($O27="",$P27="",$Q27=""),"",IFERROR(SUM($O27:$Q27),""))</f>
        <v/>
      </c>
      <c r="S27" s="49" t="n"/>
      <c r="T27" s="7">
        <f>IF($R27="","",IFERROR($R27*(1+IF($S27="",Assumptions!$F$10,$S27)),""))</f>
        <v/>
      </c>
      <c r="U27" s="7">
        <f>IF(OR($T27="",$R27=""),"",IFERROR($T27-$R27,""))</f>
        <v/>
      </c>
      <c r="V27" s="50">
        <f>IF(OR($T27="",$E27=""),"",IFERROR($T27/$E27,""))</f>
        <v/>
      </c>
    </row>
    <row r="28" ht="30" customHeight="1">
      <c r="A28" s="15" t="n"/>
      <c r="B28" s="41" t="n"/>
      <c r="C28" s="15" t="n"/>
      <c r="D28" s="15" t="n"/>
      <c r="E28" s="42" t="n"/>
      <c r="F28" s="43" t="n"/>
      <c r="G28" s="44" t="n"/>
      <c r="H28" s="15" t="n"/>
      <c r="I28" s="15" t="n"/>
      <c r="J28" s="45" t="n"/>
      <c r="K28" s="46" t="n"/>
      <c r="L28" s="22" t="n"/>
      <c r="M28" s="51">
        <f>IF(OR($A28="",$E28="",$F28=""),"",IFERROR($E28*$F28/Assumptions!$F$12,""))</f>
        <v/>
      </c>
      <c r="N28" s="52">
        <f>IF($M28="","",IFERROR(CEILING($M28*(1+IF($G28="",Assumptions!$F$9,$G28)),Assumptions!$F$11),""))</f>
        <v/>
      </c>
      <c r="O28" s="11">
        <f>IF(OR($N28="",$H28=""),"",IFERROR($N28*VLOOKUP($H28,Assumptions!$A$5:$B$9,2,FALSE),""))</f>
        <v/>
      </c>
      <c r="P28" s="11">
        <f>IF(OR($A28="",$J28=""),"",IFERROR($J28*Assumptions!$F$5,""))</f>
        <v/>
      </c>
      <c r="Q28" s="11">
        <f>IF(OR($A28="",$K28=""),"",IFERROR(Assumptions!$F$6+IF($K28&lt;=Assumptions!$F$7,0,($K28-Assumptions!$F$7)*Assumptions!$F$8),""))</f>
        <v/>
      </c>
      <c r="R28" s="11">
        <f>IF(OR($O28="",$P28="",$Q28=""),"",IFERROR(SUM($O28:$Q28),""))</f>
        <v/>
      </c>
      <c r="S28" s="49" t="n"/>
      <c r="T28" s="11">
        <f>IF($R28="","",IFERROR($R28*(1+IF($S28="",Assumptions!$F$10,$S28)),""))</f>
        <v/>
      </c>
      <c r="U28" s="11">
        <f>IF(OR($T28="",$R28=""),"",IFERROR($T28-$R28,""))</f>
        <v/>
      </c>
      <c r="V28" s="53">
        <f>IF(OR($T28="",$E28=""),"",IFERROR($T28/$E28,""))</f>
        <v/>
      </c>
    </row>
    <row r="29" ht="30" customHeight="1">
      <c r="A29" s="15" t="n"/>
      <c r="B29" s="41" t="n"/>
      <c r="C29" s="15" t="n"/>
      <c r="D29" s="15" t="n"/>
      <c r="E29" s="42" t="n"/>
      <c r="F29" s="43" t="n"/>
      <c r="G29" s="44" t="n"/>
      <c r="H29" s="15" t="n"/>
      <c r="I29" s="15" t="n"/>
      <c r="J29" s="45" t="n"/>
      <c r="K29" s="46" t="n"/>
      <c r="L29" s="22" t="n"/>
      <c r="M29" s="47">
        <f>IF(OR($A29="",$E29="",$F29=""),"",IFERROR($E29*$F29/Assumptions!$F$12,""))</f>
        <v/>
      </c>
      <c r="N29" s="48">
        <f>IF($M29="","",IFERROR(CEILING($M29*(1+IF($G29="",Assumptions!$F$9,$G29)),Assumptions!$F$11),""))</f>
        <v/>
      </c>
      <c r="O29" s="7">
        <f>IF(OR($N29="",$H29=""),"",IFERROR($N29*VLOOKUP($H29,Assumptions!$A$5:$B$9,2,FALSE),""))</f>
        <v/>
      </c>
      <c r="P29" s="7">
        <f>IF(OR($A29="",$J29=""),"",IFERROR($J29*Assumptions!$F$5,""))</f>
        <v/>
      </c>
      <c r="Q29" s="7">
        <f>IF(OR($A29="",$K29=""),"",IFERROR(Assumptions!$F$6+IF($K29&lt;=Assumptions!$F$7,0,($K29-Assumptions!$F$7)*Assumptions!$F$8),""))</f>
        <v/>
      </c>
      <c r="R29" s="7">
        <f>IF(OR($O29="",$P29="",$Q29=""),"",IFERROR(SUM($O29:$Q29),""))</f>
        <v/>
      </c>
      <c r="S29" s="49" t="n"/>
      <c r="T29" s="7">
        <f>IF($R29="","",IFERROR($R29*(1+IF($S29="",Assumptions!$F$10,$S29)),""))</f>
        <v/>
      </c>
      <c r="U29" s="7">
        <f>IF(OR($T29="",$R29=""),"",IFERROR($T29-$R29,""))</f>
        <v/>
      </c>
      <c r="V29" s="50">
        <f>IF(OR($T29="",$E29=""),"",IFERROR($T29/$E29,""))</f>
        <v/>
      </c>
    </row>
    <row r="30" ht="30" customHeight="1">
      <c r="A30" s="15" t="n"/>
      <c r="B30" s="41" t="n"/>
      <c r="C30" s="15" t="n"/>
      <c r="D30" s="15" t="n"/>
      <c r="E30" s="42" t="n"/>
      <c r="F30" s="43" t="n"/>
      <c r="G30" s="44" t="n"/>
      <c r="H30" s="15" t="n"/>
      <c r="I30" s="15" t="n"/>
      <c r="J30" s="45" t="n"/>
      <c r="K30" s="46" t="n"/>
      <c r="L30" s="22" t="n"/>
      <c r="M30" s="51">
        <f>IF(OR($A30="",$E30="",$F30=""),"",IFERROR($E30*$F30/Assumptions!$F$12,""))</f>
        <v/>
      </c>
      <c r="N30" s="52">
        <f>IF($M30="","",IFERROR(CEILING($M30*(1+IF($G30="",Assumptions!$F$9,$G30)),Assumptions!$F$11),""))</f>
        <v/>
      </c>
      <c r="O30" s="11">
        <f>IF(OR($N30="",$H30=""),"",IFERROR($N30*VLOOKUP($H30,Assumptions!$A$5:$B$9,2,FALSE),""))</f>
        <v/>
      </c>
      <c r="P30" s="11">
        <f>IF(OR($A30="",$J30=""),"",IFERROR($J30*Assumptions!$F$5,""))</f>
        <v/>
      </c>
      <c r="Q30" s="11">
        <f>IF(OR($A30="",$K30=""),"",IFERROR(Assumptions!$F$6+IF($K30&lt;=Assumptions!$F$7,0,($K30-Assumptions!$F$7)*Assumptions!$F$8),""))</f>
        <v/>
      </c>
      <c r="R30" s="11">
        <f>IF(OR($O30="",$P30="",$Q30=""),"",IFERROR(SUM($O30:$Q30),""))</f>
        <v/>
      </c>
      <c r="S30" s="49" t="n"/>
      <c r="T30" s="11">
        <f>IF($R30="","",IFERROR($R30*(1+IF($S30="",Assumptions!$F$10,$S30)),""))</f>
        <v/>
      </c>
      <c r="U30" s="11">
        <f>IF(OR($T30="",$R30=""),"",IFERROR($T30-$R30,""))</f>
        <v/>
      </c>
      <c r="V30" s="53">
        <f>IF(OR($T30="",$E30=""),"",IFERROR($T30/$E30,""))</f>
        <v/>
      </c>
    </row>
    <row r="31" ht="30" customHeight="1">
      <c r="A31" s="15" t="n"/>
      <c r="B31" s="41" t="n"/>
      <c r="C31" s="15" t="n"/>
      <c r="D31" s="15" t="n"/>
      <c r="E31" s="42" t="n"/>
      <c r="F31" s="43" t="n"/>
      <c r="G31" s="44" t="n"/>
      <c r="H31" s="15" t="n"/>
      <c r="I31" s="15" t="n"/>
      <c r="J31" s="45" t="n"/>
      <c r="K31" s="46" t="n"/>
      <c r="L31" s="22" t="n"/>
      <c r="M31" s="47">
        <f>IF(OR($A31="",$E31="",$F31=""),"",IFERROR($E31*$F31/Assumptions!$F$12,""))</f>
        <v/>
      </c>
      <c r="N31" s="48">
        <f>IF($M31="","",IFERROR(CEILING($M31*(1+IF($G31="",Assumptions!$F$9,$G31)),Assumptions!$F$11),""))</f>
        <v/>
      </c>
      <c r="O31" s="7">
        <f>IF(OR($N31="",$H31=""),"",IFERROR($N31*VLOOKUP($H31,Assumptions!$A$5:$B$9,2,FALSE),""))</f>
        <v/>
      </c>
      <c r="P31" s="7">
        <f>IF(OR($A31="",$J31=""),"",IFERROR($J31*Assumptions!$F$5,""))</f>
        <v/>
      </c>
      <c r="Q31" s="7">
        <f>IF(OR($A31="",$K31=""),"",IFERROR(Assumptions!$F$6+IF($K31&lt;=Assumptions!$F$7,0,($K31-Assumptions!$F$7)*Assumptions!$F$8),""))</f>
        <v/>
      </c>
      <c r="R31" s="7">
        <f>IF(OR($O31="",$P31="",$Q31=""),"",IFERROR(SUM($O31:$Q31),""))</f>
        <v/>
      </c>
      <c r="S31" s="49" t="n"/>
      <c r="T31" s="7">
        <f>IF($R31="","",IFERROR($R31*(1+IF($S31="",Assumptions!$F$10,$S31)),""))</f>
        <v/>
      </c>
      <c r="U31" s="7">
        <f>IF(OR($T31="",$R31=""),"",IFERROR($T31-$R31,""))</f>
        <v/>
      </c>
      <c r="V31" s="50">
        <f>IF(OR($T31="",$E31=""),"",IFERROR($T31/$E31,""))</f>
        <v/>
      </c>
    </row>
    <row r="32" ht="30" customHeight="1">
      <c r="A32" s="15" t="n"/>
      <c r="B32" s="41" t="n"/>
      <c r="C32" s="15" t="n"/>
      <c r="D32" s="15" t="n"/>
      <c r="E32" s="42" t="n"/>
      <c r="F32" s="43" t="n"/>
      <c r="G32" s="44" t="n"/>
      <c r="H32" s="15" t="n"/>
      <c r="I32" s="15" t="n"/>
      <c r="J32" s="45" t="n"/>
      <c r="K32" s="46" t="n"/>
      <c r="L32" s="22" t="n"/>
      <c r="M32" s="51">
        <f>IF(OR($A32="",$E32="",$F32=""),"",IFERROR($E32*$F32/Assumptions!$F$12,""))</f>
        <v/>
      </c>
      <c r="N32" s="52">
        <f>IF($M32="","",IFERROR(CEILING($M32*(1+IF($G32="",Assumptions!$F$9,$G32)),Assumptions!$F$11),""))</f>
        <v/>
      </c>
      <c r="O32" s="11">
        <f>IF(OR($N32="",$H32=""),"",IFERROR($N32*VLOOKUP($H32,Assumptions!$A$5:$B$9,2,FALSE),""))</f>
        <v/>
      </c>
      <c r="P32" s="11">
        <f>IF(OR($A32="",$J32=""),"",IFERROR($J32*Assumptions!$F$5,""))</f>
        <v/>
      </c>
      <c r="Q32" s="11">
        <f>IF(OR($A32="",$K32=""),"",IFERROR(Assumptions!$F$6+IF($K32&lt;=Assumptions!$F$7,0,($K32-Assumptions!$F$7)*Assumptions!$F$8),""))</f>
        <v/>
      </c>
      <c r="R32" s="11">
        <f>IF(OR($O32="",$P32="",$Q32=""),"",IFERROR(SUM($O32:$Q32),""))</f>
        <v/>
      </c>
      <c r="S32" s="49" t="n"/>
      <c r="T32" s="11">
        <f>IF($R32="","",IFERROR($R32*(1+IF($S32="",Assumptions!$F$10,$S32)),""))</f>
        <v/>
      </c>
      <c r="U32" s="11">
        <f>IF(OR($T32="",$R32=""),"",IFERROR($T32-$R32,""))</f>
        <v/>
      </c>
      <c r="V32" s="53">
        <f>IF(OR($T32="",$E32=""),"",IFERROR($T32/$E32,""))</f>
        <v/>
      </c>
    </row>
    <row r="33" ht="30" customHeight="1">
      <c r="A33" s="15" t="n"/>
      <c r="B33" s="41" t="n"/>
      <c r="C33" s="15" t="n"/>
      <c r="D33" s="15" t="n"/>
      <c r="E33" s="42" t="n"/>
      <c r="F33" s="43" t="n"/>
      <c r="G33" s="44" t="n"/>
      <c r="H33" s="15" t="n"/>
      <c r="I33" s="15" t="n"/>
      <c r="J33" s="45" t="n"/>
      <c r="K33" s="46" t="n"/>
      <c r="L33" s="22" t="n"/>
      <c r="M33" s="47">
        <f>IF(OR($A33="",$E33="",$F33=""),"",IFERROR($E33*$F33/Assumptions!$F$12,""))</f>
        <v/>
      </c>
      <c r="N33" s="48">
        <f>IF($M33="","",IFERROR(CEILING($M33*(1+IF($G33="",Assumptions!$F$9,$G33)),Assumptions!$F$11),""))</f>
        <v/>
      </c>
      <c r="O33" s="7">
        <f>IF(OR($N33="",$H33=""),"",IFERROR($N33*VLOOKUP($H33,Assumptions!$A$5:$B$9,2,FALSE),""))</f>
        <v/>
      </c>
      <c r="P33" s="7">
        <f>IF(OR($A33="",$J33=""),"",IFERROR($J33*Assumptions!$F$5,""))</f>
        <v/>
      </c>
      <c r="Q33" s="7">
        <f>IF(OR($A33="",$K33=""),"",IFERROR(Assumptions!$F$6+IF($K33&lt;=Assumptions!$F$7,0,($K33-Assumptions!$F$7)*Assumptions!$F$8),""))</f>
        <v/>
      </c>
      <c r="R33" s="7">
        <f>IF(OR($O33="",$P33="",$Q33=""),"",IFERROR(SUM($O33:$Q33),""))</f>
        <v/>
      </c>
      <c r="S33" s="49" t="n"/>
      <c r="T33" s="7">
        <f>IF($R33="","",IFERROR($R33*(1+IF($S33="",Assumptions!$F$10,$S33)),""))</f>
        <v/>
      </c>
      <c r="U33" s="7">
        <f>IF(OR($T33="",$R33=""),"",IFERROR($T33-$R33,""))</f>
        <v/>
      </c>
      <c r="V33" s="50">
        <f>IF(OR($T33="",$E33=""),"",IFERROR($T33/$E33,""))</f>
        <v/>
      </c>
    </row>
    <row r="34" ht="30" customHeight="1">
      <c r="A34" s="15" t="n"/>
      <c r="B34" s="41" t="n"/>
      <c r="C34" s="15" t="n"/>
      <c r="D34" s="15" t="n"/>
      <c r="E34" s="42" t="n"/>
      <c r="F34" s="43" t="n"/>
      <c r="G34" s="44" t="n"/>
      <c r="H34" s="15" t="n"/>
      <c r="I34" s="15" t="n"/>
      <c r="J34" s="45" t="n"/>
      <c r="K34" s="46" t="n"/>
      <c r="L34" s="22" t="n"/>
      <c r="M34" s="51">
        <f>IF(OR($A34="",$E34="",$F34=""),"",IFERROR($E34*$F34/Assumptions!$F$12,""))</f>
        <v/>
      </c>
      <c r="N34" s="52">
        <f>IF($M34="","",IFERROR(CEILING($M34*(1+IF($G34="",Assumptions!$F$9,$G34)),Assumptions!$F$11),""))</f>
        <v/>
      </c>
      <c r="O34" s="11">
        <f>IF(OR($N34="",$H34=""),"",IFERROR($N34*VLOOKUP($H34,Assumptions!$A$5:$B$9,2,FALSE),""))</f>
        <v/>
      </c>
      <c r="P34" s="11">
        <f>IF(OR($A34="",$J34=""),"",IFERROR($J34*Assumptions!$F$5,""))</f>
        <v/>
      </c>
      <c r="Q34" s="11">
        <f>IF(OR($A34="",$K34=""),"",IFERROR(Assumptions!$F$6+IF($K34&lt;=Assumptions!$F$7,0,($K34-Assumptions!$F$7)*Assumptions!$F$8),""))</f>
        <v/>
      </c>
      <c r="R34" s="11">
        <f>IF(OR($O34="",$P34="",$Q34=""),"",IFERROR(SUM($O34:$Q34),""))</f>
        <v/>
      </c>
      <c r="S34" s="49" t="n"/>
      <c r="T34" s="11">
        <f>IF($R34="","",IFERROR($R34*(1+IF($S34="",Assumptions!$F$10,$S34)),""))</f>
        <v/>
      </c>
      <c r="U34" s="11">
        <f>IF(OR($T34="",$R34=""),"",IFERROR($T34-$R34,""))</f>
        <v/>
      </c>
      <c r="V34" s="53">
        <f>IF(OR($T34="",$E34=""),"",IFERROR($T34/$E34,""))</f>
        <v/>
      </c>
    </row>
    <row r="35" ht="30" customHeight="1">
      <c r="A35" s="15" t="n"/>
      <c r="B35" s="41" t="n"/>
      <c r="C35" s="15" t="n"/>
      <c r="D35" s="15" t="n"/>
      <c r="E35" s="42" t="n"/>
      <c r="F35" s="43" t="n"/>
      <c r="G35" s="44" t="n"/>
      <c r="H35" s="15" t="n"/>
      <c r="I35" s="15" t="n"/>
      <c r="J35" s="45" t="n"/>
      <c r="K35" s="46" t="n"/>
      <c r="L35" s="22" t="n"/>
      <c r="M35" s="47">
        <f>IF(OR($A35="",$E35="",$F35=""),"",IFERROR($E35*$F35/Assumptions!$F$12,""))</f>
        <v/>
      </c>
      <c r="N35" s="48">
        <f>IF($M35="","",IFERROR(CEILING($M35*(1+IF($G35="",Assumptions!$F$9,$G35)),Assumptions!$F$11),""))</f>
        <v/>
      </c>
      <c r="O35" s="7">
        <f>IF(OR($N35="",$H35=""),"",IFERROR($N35*VLOOKUP($H35,Assumptions!$A$5:$B$9,2,FALSE),""))</f>
        <v/>
      </c>
      <c r="P35" s="7">
        <f>IF(OR($A35="",$J35=""),"",IFERROR($J35*Assumptions!$F$5,""))</f>
        <v/>
      </c>
      <c r="Q35" s="7">
        <f>IF(OR($A35="",$K35=""),"",IFERROR(Assumptions!$F$6+IF($K35&lt;=Assumptions!$F$7,0,($K35-Assumptions!$F$7)*Assumptions!$F$8),""))</f>
        <v/>
      </c>
      <c r="R35" s="7">
        <f>IF(OR($O35="",$P35="",$Q35=""),"",IFERROR(SUM($O35:$Q35),""))</f>
        <v/>
      </c>
      <c r="S35" s="49" t="n"/>
      <c r="T35" s="7">
        <f>IF($R35="","",IFERROR($R35*(1+IF($S35="",Assumptions!$F$10,$S35)),""))</f>
        <v/>
      </c>
      <c r="U35" s="7">
        <f>IF(OR($T35="",$R35=""),"",IFERROR($T35-$R35,""))</f>
        <v/>
      </c>
      <c r="V35" s="50">
        <f>IF(OR($T35="",$E35=""),"",IFERROR($T35/$E35,""))</f>
        <v/>
      </c>
    </row>
    <row r="36" ht="30" customHeight="1">
      <c r="A36" s="15" t="n"/>
      <c r="B36" s="41" t="n"/>
      <c r="C36" s="15" t="n"/>
      <c r="D36" s="15" t="n"/>
      <c r="E36" s="42" t="n"/>
      <c r="F36" s="43" t="n"/>
      <c r="G36" s="44" t="n"/>
      <c r="H36" s="15" t="n"/>
      <c r="I36" s="15" t="n"/>
      <c r="J36" s="45" t="n"/>
      <c r="K36" s="46" t="n"/>
      <c r="L36" s="22" t="n"/>
      <c r="M36" s="51">
        <f>IF(OR($A36="",$E36="",$F36=""),"",IFERROR($E36*$F36/Assumptions!$F$12,""))</f>
        <v/>
      </c>
      <c r="N36" s="52">
        <f>IF($M36="","",IFERROR(CEILING($M36*(1+IF($G36="",Assumptions!$F$9,$G36)),Assumptions!$F$11),""))</f>
        <v/>
      </c>
      <c r="O36" s="11">
        <f>IF(OR($N36="",$H36=""),"",IFERROR($N36*VLOOKUP($H36,Assumptions!$A$5:$B$9,2,FALSE),""))</f>
        <v/>
      </c>
      <c r="P36" s="11">
        <f>IF(OR($A36="",$J36=""),"",IFERROR($J36*Assumptions!$F$5,""))</f>
        <v/>
      </c>
      <c r="Q36" s="11">
        <f>IF(OR($A36="",$K36=""),"",IFERROR(Assumptions!$F$6+IF($K36&lt;=Assumptions!$F$7,0,($K36-Assumptions!$F$7)*Assumptions!$F$8),""))</f>
        <v/>
      </c>
      <c r="R36" s="11">
        <f>IF(OR($O36="",$P36="",$Q36=""),"",IFERROR(SUM($O36:$Q36),""))</f>
        <v/>
      </c>
      <c r="S36" s="49" t="n"/>
      <c r="T36" s="11">
        <f>IF($R36="","",IFERROR($R36*(1+IF($S36="",Assumptions!$F$10,$S36)),""))</f>
        <v/>
      </c>
      <c r="U36" s="11">
        <f>IF(OR($T36="",$R36=""),"",IFERROR($T36-$R36,""))</f>
        <v/>
      </c>
      <c r="V36" s="53">
        <f>IF(OR($T36="",$E36=""),"",IFERROR($T36/$E36,""))</f>
        <v/>
      </c>
    </row>
    <row r="37" ht="30" customHeight="1">
      <c r="A37" s="15" t="n"/>
      <c r="B37" s="41" t="n"/>
      <c r="C37" s="15" t="n"/>
      <c r="D37" s="15" t="n"/>
      <c r="E37" s="42" t="n"/>
      <c r="F37" s="43" t="n"/>
      <c r="G37" s="44" t="n"/>
      <c r="H37" s="15" t="n"/>
      <c r="I37" s="15" t="n"/>
      <c r="J37" s="45" t="n"/>
      <c r="K37" s="46" t="n"/>
      <c r="L37" s="22" t="n"/>
      <c r="M37" s="47">
        <f>IF(OR($A37="",$E37="",$F37=""),"",IFERROR($E37*$F37/Assumptions!$F$12,""))</f>
        <v/>
      </c>
      <c r="N37" s="48">
        <f>IF($M37="","",IFERROR(CEILING($M37*(1+IF($G37="",Assumptions!$F$9,$G37)),Assumptions!$F$11),""))</f>
        <v/>
      </c>
      <c r="O37" s="7">
        <f>IF(OR($N37="",$H37=""),"",IFERROR($N37*VLOOKUP($H37,Assumptions!$A$5:$B$9,2,FALSE),""))</f>
        <v/>
      </c>
      <c r="P37" s="7">
        <f>IF(OR($A37="",$J37=""),"",IFERROR($J37*Assumptions!$F$5,""))</f>
        <v/>
      </c>
      <c r="Q37" s="7">
        <f>IF(OR($A37="",$K37=""),"",IFERROR(Assumptions!$F$6+IF($K37&lt;=Assumptions!$F$7,0,($K37-Assumptions!$F$7)*Assumptions!$F$8),""))</f>
        <v/>
      </c>
      <c r="R37" s="7">
        <f>IF(OR($O37="",$P37="",$Q37=""),"",IFERROR(SUM($O37:$Q37),""))</f>
        <v/>
      </c>
      <c r="S37" s="49" t="n"/>
      <c r="T37" s="7">
        <f>IF($R37="","",IFERROR($R37*(1+IF($S37="",Assumptions!$F$10,$S37)),""))</f>
        <v/>
      </c>
      <c r="U37" s="7">
        <f>IF(OR($T37="",$R37=""),"",IFERROR($T37-$R37,""))</f>
        <v/>
      </c>
      <c r="V37" s="50">
        <f>IF(OR($T37="",$E37=""),"",IFERROR($T37/$E37,""))</f>
        <v/>
      </c>
    </row>
    <row r="38" ht="30" customHeight="1">
      <c r="A38" s="15" t="n"/>
      <c r="B38" s="41" t="n"/>
      <c r="C38" s="15" t="n"/>
      <c r="D38" s="15" t="n"/>
      <c r="E38" s="42" t="n"/>
      <c r="F38" s="43" t="n"/>
      <c r="G38" s="44" t="n"/>
      <c r="H38" s="15" t="n"/>
      <c r="I38" s="15" t="n"/>
      <c r="J38" s="45" t="n"/>
      <c r="K38" s="46" t="n"/>
      <c r="L38" s="22" t="n"/>
      <c r="M38" s="51">
        <f>IF(OR($A38="",$E38="",$F38=""),"",IFERROR($E38*$F38/Assumptions!$F$12,""))</f>
        <v/>
      </c>
      <c r="N38" s="52">
        <f>IF($M38="","",IFERROR(CEILING($M38*(1+IF($G38="",Assumptions!$F$9,$G38)),Assumptions!$F$11),""))</f>
        <v/>
      </c>
      <c r="O38" s="11">
        <f>IF(OR($N38="",$H38=""),"",IFERROR($N38*VLOOKUP($H38,Assumptions!$A$5:$B$9,2,FALSE),""))</f>
        <v/>
      </c>
      <c r="P38" s="11">
        <f>IF(OR($A38="",$J38=""),"",IFERROR($J38*Assumptions!$F$5,""))</f>
        <v/>
      </c>
      <c r="Q38" s="11">
        <f>IF(OR($A38="",$K38=""),"",IFERROR(Assumptions!$F$6+IF($K38&lt;=Assumptions!$F$7,0,($K38-Assumptions!$F$7)*Assumptions!$F$8),""))</f>
        <v/>
      </c>
      <c r="R38" s="11">
        <f>IF(OR($O38="",$P38="",$Q38=""),"",IFERROR(SUM($O38:$Q38),""))</f>
        <v/>
      </c>
      <c r="S38" s="49" t="n"/>
      <c r="T38" s="11">
        <f>IF($R38="","",IFERROR($R38*(1+IF($S38="",Assumptions!$F$10,$S38)),""))</f>
        <v/>
      </c>
      <c r="U38" s="11">
        <f>IF(OR($T38="",$R38=""),"",IFERROR($T38-$R38,""))</f>
        <v/>
      </c>
      <c r="V38" s="53">
        <f>IF(OR($T38="",$E38=""),"",IFERROR($T38/$E38,""))</f>
        <v/>
      </c>
    </row>
    <row r="39" ht="30" customHeight="1">
      <c r="A39" s="15" t="n"/>
      <c r="B39" s="41" t="n"/>
      <c r="C39" s="15" t="n"/>
      <c r="D39" s="15" t="n"/>
      <c r="E39" s="42" t="n"/>
      <c r="F39" s="43" t="n"/>
      <c r="G39" s="44" t="n"/>
      <c r="H39" s="15" t="n"/>
      <c r="I39" s="15" t="n"/>
      <c r="J39" s="45" t="n"/>
      <c r="K39" s="46" t="n"/>
      <c r="L39" s="22" t="n"/>
      <c r="M39" s="47">
        <f>IF(OR($A39="",$E39="",$F39=""),"",IFERROR($E39*$F39/Assumptions!$F$12,""))</f>
        <v/>
      </c>
      <c r="N39" s="48">
        <f>IF($M39="","",IFERROR(CEILING($M39*(1+IF($G39="",Assumptions!$F$9,$G39)),Assumptions!$F$11),""))</f>
        <v/>
      </c>
      <c r="O39" s="7">
        <f>IF(OR($N39="",$H39=""),"",IFERROR($N39*VLOOKUP($H39,Assumptions!$A$5:$B$9,2,FALSE),""))</f>
        <v/>
      </c>
      <c r="P39" s="7">
        <f>IF(OR($A39="",$J39=""),"",IFERROR($J39*Assumptions!$F$5,""))</f>
        <v/>
      </c>
      <c r="Q39" s="7">
        <f>IF(OR($A39="",$K39=""),"",IFERROR(Assumptions!$F$6+IF($K39&lt;=Assumptions!$F$7,0,($K39-Assumptions!$F$7)*Assumptions!$F$8),""))</f>
        <v/>
      </c>
      <c r="R39" s="7">
        <f>IF(OR($O39="",$P39="",$Q39=""),"",IFERROR(SUM($O39:$Q39),""))</f>
        <v/>
      </c>
      <c r="S39" s="49" t="n"/>
      <c r="T39" s="7">
        <f>IF($R39="","",IFERROR($R39*(1+IF($S39="",Assumptions!$F$10,$S39)),""))</f>
        <v/>
      </c>
      <c r="U39" s="7">
        <f>IF(OR($T39="",$R39=""),"",IFERROR($T39-$R39,""))</f>
        <v/>
      </c>
      <c r="V39" s="50">
        <f>IF(OR($T39="",$E39=""),"",IFERROR($T39/$E39,""))</f>
        <v/>
      </c>
    </row>
    <row r="40" ht="30" customHeight="1">
      <c r="A40" s="15" t="n"/>
      <c r="B40" s="41" t="n"/>
      <c r="C40" s="15" t="n"/>
      <c r="D40" s="15" t="n"/>
      <c r="E40" s="42" t="n"/>
      <c r="F40" s="43" t="n"/>
      <c r="G40" s="44" t="n"/>
      <c r="H40" s="15" t="n"/>
      <c r="I40" s="15" t="n"/>
      <c r="J40" s="45" t="n"/>
      <c r="K40" s="46" t="n"/>
      <c r="L40" s="22" t="n"/>
      <c r="M40" s="51">
        <f>IF(OR($A40="",$E40="",$F40=""),"",IFERROR($E40*$F40/Assumptions!$F$12,""))</f>
        <v/>
      </c>
      <c r="N40" s="52">
        <f>IF($M40="","",IFERROR(CEILING($M40*(1+IF($G40="",Assumptions!$F$9,$G40)),Assumptions!$F$11),""))</f>
        <v/>
      </c>
      <c r="O40" s="11">
        <f>IF(OR($N40="",$H40=""),"",IFERROR($N40*VLOOKUP($H40,Assumptions!$A$5:$B$9,2,FALSE),""))</f>
        <v/>
      </c>
      <c r="P40" s="11">
        <f>IF(OR($A40="",$J40=""),"",IFERROR($J40*Assumptions!$F$5,""))</f>
        <v/>
      </c>
      <c r="Q40" s="11">
        <f>IF(OR($A40="",$K40=""),"",IFERROR(Assumptions!$F$6+IF($K40&lt;=Assumptions!$F$7,0,($K40-Assumptions!$F$7)*Assumptions!$F$8),""))</f>
        <v/>
      </c>
      <c r="R40" s="11">
        <f>IF(OR($O40="",$P40="",$Q40=""),"",IFERROR(SUM($O40:$Q40),""))</f>
        <v/>
      </c>
      <c r="S40" s="49" t="n"/>
      <c r="T40" s="11">
        <f>IF($R40="","",IFERROR($R40*(1+IF($S40="",Assumptions!$F$10,$S40)),""))</f>
        <v/>
      </c>
      <c r="U40" s="11">
        <f>IF(OR($T40="",$R40=""),"",IFERROR($T40-$R40,""))</f>
        <v/>
      </c>
      <c r="V40" s="53">
        <f>IF(OR($T40="",$E40=""),"",IFERROR($T40/$E40,""))</f>
        <v/>
      </c>
    </row>
    <row r="41" ht="30" customHeight="1">
      <c r="A41" s="15" t="n"/>
      <c r="B41" s="41" t="n"/>
      <c r="C41" s="15" t="n"/>
      <c r="D41" s="15" t="n"/>
      <c r="E41" s="42" t="n"/>
      <c r="F41" s="43" t="n"/>
      <c r="G41" s="44" t="n"/>
      <c r="H41" s="15" t="n"/>
      <c r="I41" s="15" t="n"/>
      <c r="J41" s="45" t="n"/>
      <c r="K41" s="46" t="n"/>
      <c r="L41" s="22" t="n"/>
      <c r="M41" s="47">
        <f>IF(OR($A41="",$E41="",$F41=""),"",IFERROR($E41*$F41/Assumptions!$F$12,""))</f>
        <v/>
      </c>
      <c r="N41" s="48">
        <f>IF($M41="","",IFERROR(CEILING($M41*(1+IF($G41="",Assumptions!$F$9,$G41)),Assumptions!$F$11),""))</f>
        <v/>
      </c>
      <c r="O41" s="7">
        <f>IF(OR($N41="",$H41=""),"",IFERROR($N41*VLOOKUP($H41,Assumptions!$A$5:$B$9,2,FALSE),""))</f>
        <v/>
      </c>
      <c r="P41" s="7">
        <f>IF(OR($A41="",$J41=""),"",IFERROR($J41*Assumptions!$F$5,""))</f>
        <v/>
      </c>
      <c r="Q41" s="7">
        <f>IF(OR($A41="",$K41=""),"",IFERROR(Assumptions!$F$6+IF($K41&lt;=Assumptions!$F$7,0,($K41-Assumptions!$F$7)*Assumptions!$F$8),""))</f>
        <v/>
      </c>
      <c r="R41" s="7">
        <f>IF(OR($O41="",$P41="",$Q41=""),"",IFERROR(SUM($O41:$Q41),""))</f>
        <v/>
      </c>
      <c r="S41" s="49" t="n"/>
      <c r="T41" s="7">
        <f>IF($R41="","",IFERROR($R41*(1+IF($S41="",Assumptions!$F$10,$S41)),""))</f>
        <v/>
      </c>
      <c r="U41" s="7">
        <f>IF(OR($T41="",$R41=""),"",IFERROR($T41-$R41,""))</f>
        <v/>
      </c>
      <c r="V41" s="50">
        <f>IF(OR($T41="",$E41=""),"",IFERROR($T41/$E41,""))</f>
        <v/>
      </c>
    </row>
    <row r="42" ht="30" customHeight="1">
      <c r="A42" s="15" t="n"/>
      <c r="B42" s="41" t="n"/>
      <c r="C42" s="15" t="n"/>
      <c r="D42" s="15" t="n"/>
      <c r="E42" s="42" t="n"/>
      <c r="F42" s="43" t="n"/>
      <c r="G42" s="44" t="n"/>
      <c r="H42" s="15" t="n"/>
      <c r="I42" s="15" t="n"/>
      <c r="J42" s="45" t="n"/>
      <c r="K42" s="46" t="n"/>
      <c r="L42" s="22" t="n"/>
      <c r="M42" s="51">
        <f>IF(OR($A42="",$E42="",$F42=""),"",IFERROR($E42*$F42/Assumptions!$F$12,""))</f>
        <v/>
      </c>
      <c r="N42" s="52">
        <f>IF($M42="","",IFERROR(CEILING($M42*(1+IF($G42="",Assumptions!$F$9,$G42)),Assumptions!$F$11),""))</f>
        <v/>
      </c>
      <c r="O42" s="11">
        <f>IF(OR($N42="",$H42=""),"",IFERROR($N42*VLOOKUP($H42,Assumptions!$A$5:$B$9,2,FALSE),""))</f>
        <v/>
      </c>
      <c r="P42" s="11">
        <f>IF(OR($A42="",$J42=""),"",IFERROR($J42*Assumptions!$F$5,""))</f>
        <v/>
      </c>
      <c r="Q42" s="11">
        <f>IF(OR($A42="",$K42=""),"",IFERROR(Assumptions!$F$6+IF($K42&lt;=Assumptions!$F$7,0,($K42-Assumptions!$F$7)*Assumptions!$F$8),""))</f>
        <v/>
      </c>
      <c r="R42" s="11">
        <f>IF(OR($O42="",$P42="",$Q42=""),"",IFERROR(SUM($O42:$Q42),""))</f>
        <v/>
      </c>
      <c r="S42" s="49" t="n"/>
      <c r="T42" s="11">
        <f>IF($R42="","",IFERROR($R42*(1+IF($S42="",Assumptions!$F$10,$S42)),""))</f>
        <v/>
      </c>
      <c r="U42" s="11">
        <f>IF(OR($T42="",$R42=""),"",IFERROR($T42-$R42,""))</f>
        <v/>
      </c>
      <c r="V42" s="53">
        <f>IF(OR($T42="",$E42=""),"",IFERROR($T42/$E42,""))</f>
        <v/>
      </c>
    </row>
    <row r="43" ht="30" customHeight="1">
      <c r="A43" s="15" t="n"/>
      <c r="B43" s="41" t="n"/>
      <c r="C43" s="15" t="n"/>
      <c r="D43" s="15" t="n"/>
      <c r="E43" s="42" t="n"/>
      <c r="F43" s="43" t="n"/>
      <c r="G43" s="44" t="n"/>
      <c r="H43" s="15" t="n"/>
      <c r="I43" s="15" t="n"/>
      <c r="J43" s="45" t="n"/>
      <c r="K43" s="46" t="n"/>
      <c r="L43" s="22" t="n"/>
      <c r="M43" s="47">
        <f>IF(OR($A43="",$E43="",$F43=""),"",IFERROR($E43*$F43/Assumptions!$F$12,""))</f>
        <v/>
      </c>
      <c r="N43" s="48">
        <f>IF($M43="","",IFERROR(CEILING($M43*(1+IF($G43="",Assumptions!$F$9,$G43)),Assumptions!$F$11),""))</f>
        <v/>
      </c>
      <c r="O43" s="7">
        <f>IF(OR($N43="",$H43=""),"",IFERROR($N43*VLOOKUP($H43,Assumptions!$A$5:$B$9,2,FALSE),""))</f>
        <v/>
      </c>
      <c r="P43" s="7">
        <f>IF(OR($A43="",$J43=""),"",IFERROR($J43*Assumptions!$F$5,""))</f>
        <v/>
      </c>
      <c r="Q43" s="7">
        <f>IF(OR($A43="",$K43=""),"",IFERROR(Assumptions!$F$6+IF($K43&lt;=Assumptions!$F$7,0,($K43-Assumptions!$F$7)*Assumptions!$F$8),""))</f>
        <v/>
      </c>
      <c r="R43" s="7">
        <f>IF(OR($O43="",$P43="",$Q43=""),"",IFERROR(SUM($O43:$Q43),""))</f>
        <v/>
      </c>
      <c r="S43" s="49" t="n"/>
      <c r="T43" s="7">
        <f>IF($R43="","",IFERROR($R43*(1+IF($S43="",Assumptions!$F$10,$S43)),""))</f>
        <v/>
      </c>
      <c r="U43" s="7">
        <f>IF(OR($T43="",$R43=""),"",IFERROR($T43-$R43,""))</f>
        <v/>
      </c>
      <c r="V43" s="50">
        <f>IF(OR($T43="",$E43=""),"",IFERROR($T43/$E43,""))</f>
        <v/>
      </c>
    </row>
    <row r="44" ht="30" customHeight="1">
      <c r="A44" s="15" t="n"/>
      <c r="B44" s="41" t="n"/>
      <c r="C44" s="15" t="n"/>
      <c r="D44" s="15" t="n"/>
      <c r="E44" s="42" t="n"/>
      <c r="F44" s="43" t="n"/>
      <c r="G44" s="44" t="n"/>
      <c r="H44" s="15" t="n"/>
      <c r="I44" s="15" t="n"/>
      <c r="J44" s="45" t="n"/>
      <c r="K44" s="46" t="n"/>
      <c r="L44" s="22" t="n"/>
      <c r="M44" s="51">
        <f>IF(OR($A44="",$E44="",$F44=""),"",IFERROR($E44*$F44/Assumptions!$F$12,""))</f>
        <v/>
      </c>
      <c r="N44" s="52">
        <f>IF($M44="","",IFERROR(CEILING($M44*(1+IF($G44="",Assumptions!$F$9,$G44)),Assumptions!$F$11),""))</f>
        <v/>
      </c>
      <c r="O44" s="11">
        <f>IF(OR($N44="",$H44=""),"",IFERROR($N44*VLOOKUP($H44,Assumptions!$A$5:$B$9,2,FALSE),""))</f>
        <v/>
      </c>
      <c r="P44" s="11">
        <f>IF(OR($A44="",$J44=""),"",IFERROR($J44*Assumptions!$F$5,""))</f>
        <v/>
      </c>
      <c r="Q44" s="11">
        <f>IF(OR($A44="",$K44=""),"",IFERROR(Assumptions!$F$6+IF($K44&lt;=Assumptions!$F$7,0,($K44-Assumptions!$F$7)*Assumptions!$F$8),""))</f>
        <v/>
      </c>
      <c r="R44" s="11">
        <f>IF(OR($O44="",$P44="",$Q44=""),"",IFERROR(SUM($O44:$Q44),""))</f>
        <v/>
      </c>
      <c r="S44" s="49" t="n"/>
      <c r="T44" s="11">
        <f>IF($R44="","",IFERROR($R44*(1+IF($S44="",Assumptions!$F$10,$S44)),""))</f>
        <v/>
      </c>
      <c r="U44" s="11">
        <f>IF(OR($T44="",$R44=""),"",IFERROR($T44-$R44,""))</f>
        <v/>
      </c>
      <c r="V44" s="53">
        <f>IF(OR($T44="",$E44=""),"",IFERROR($T44/$E44,""))</f>
        <v/>
      </c>
    </row>
    <row r="45" ht="30" customHeight="1">
      <c r="A45" s="15" t="n"/>
      <c r="B45" s="41" t="n"/>
      <c r="C45" s="15" t="n"/>
      <c r="D45" s="15" t="n"/>
      <c r="E45" s="42" t="n"/>
      <c r="F45" s="43" t="n"/>
      <c r="G45" s="44" t="n"/>
      <c r="H45" s="15" t="n"/>
      <c r="I45" s="15" t="n"/>
      <c r="J45" s="45" t="n"/>
      <c r="K45" s="46" t="n"/>
      <c r="L45" s="22" t="n"/>
      <c r="M45" s="47">
        <f>IF(OR($A45="",$E45="",$F45=""),"",IFERROR($E45*$F45/Assumptions!$F$12,""))</f>
        <v/>
      </c>
      <c r="N45" s="48">
        <f>IF($M45="","",IFERROR(CEILING($M45*(1+IF($G45="",Assumptions!$F$9,$G45)),Assumptions!$F$11),""))</f>
        <v/>
      </c>
      <c r="O45" s="7">
        <f>IF(OR($N45="",$H45=""),"",IFERROR($N45*VLOOKUP($H45,Assumptions!$A$5:$B$9,2,FALSE),""))</f>
        <v/>
      </c>
      <c r="P45" s="7">
        <f>IF(OR($A45="",$J45=""),"",IFERROR($J45*Assumptions!$F$5,""))</f>
        <v/>
      </c>
      <c r="Q45" s="7">
        <f>IF(OR($A45="",$K45=""),"",IFERROR(Assumptions!$F$6+IF($K45&lt;=Assumptions!$F$7,0,($K45-Assumptions!$F$7)*Assumptions!$F$8),""))</f>
        <v/>
      </c>
      <c r="R45" s="7">
        <f>IF(OR($O45="",$P45="",$Q45=""),"",IFERROR(SUM($O45:$Q45),""))</f>
        <v/>
      </c>
      <c r="S45" s="49" t="n"/>
      <c r="T45" s="7">
        <f>IF($R45="","",IFERROR($R45*(1+IF($S45="",Assumptions!$F$10,$S45)),""))</f>
        <v/>
      </c>
      <c r="U45" s="7">
        <f>IF(OR($T45="",$R45=""),"",IFERROR($T45-$R45,""))</f>
        <v/>
      </c>
      <c r="V45" s="50">
        <f>IF(OR($T45="",$E45=""),"",IFERROR($T45/$E45,""))</f>
        <v/>
      </c>
    </row>
    <row r="46" ht="30" customHeight="1">
      <c r="A46" s="15" t="n"/>
      <c r="B46" s="41" t="n"/>
      <c r="C46" s="15" t="n"/>
      <c r="D46" s="15" t="n"/>
      <c r="E46" s="42" t="n"/>
      <c r="F46" s="43" t="n"/>
      <c r="G46" s="44" t="n"/>
      <c r="H46" s="15" t="n"/>
      <c r="I46" s="15" t="n"/>
      <c r="J46" s="45" t="n"/>
      <c r="K46" s="46" t="n"/>
      <c r="L46" s="22" t="n"/>
      <c r="M46" s="51">
        <f>IF(OR($A46="",$E46="",$F46=""),"",IFERROR($E46*$F46/Assumptions!$F$12,""))</f>
        <v/>
      </c>
      <c r="N46" s="52">
        <f>IF($M46="","",IFERROR(CEILING($M46*(1+IF($G46="",Assumptions!$F$9,$G46)),Assumptions!$F$11),""))</f>
        <v/>
      </c>
      <c r="O46" s="11">
        <f>IF(OR($N46="",$H46=""),"",IFERROR($N46*VLOOKUP($H46,Assumptions!$A$5:$B$9,2,FALSE),""))</f>
        <v/>
      </c>
      <c r="P46" s="11">
        <f>IF(OR($A46="",$J46=""),"",IFERROR($J46*Assumptions!$F$5,""))</f>
        <v/>
      </c>
      <c r="Q46" s="11">
        <f>IF(OR($A46="",$K46=""),"",IFERROR(Assumptions!$F$6+IF($K46&lt;=Assumptions!$F$7,0,($K46-Assumptions!$F$7)*Assumptions!$F$8),""))</f>
        <v/>
      </c>
      <c r="R46" s="11">
        <f>IF(OR($O46="",$P46="",$Q46=""),"",IFERROR(SUM($O46:$Q46),""))</f>
        <v/>
      </c>
      <c r="S46" s="49" t="n"/>
      <c r="T46" s="11">
        <f>IF($R46="","",IFERROR($R46*(1+IF($S46="",Assumptions!$F$10,$S46)),""))</f>
        <v/>
      </c>
      <c r="U46" s="11">
        <f>IF(OR($T46="",$R46=""),"",IFERROR($T46-$R46,""))</f>
        <v/>
      </c>
      <c r="V46" s="53">
        <f>IF(OR($T46="",$E46=""),"",IFERROR($T46/$E46,""))</f>
        <v/>
      </c>
    </row>
    <row r="47" ht="30" customHeight="1">
      <c r="A47" s="15" t="n"/>
      <c r="B47" s="41" t="n"/>
      <c r="C47" s="15" t="n"/>
      <c r="D47" s="15" t="n"/>
      <c r="E47" s="42" t="n"/>
      <c r="F47" s="43" t="n"/>
      <c r="G47" s="44" t="n"/>
      <c r="H47" s="15" t="n"/>
      <c r="I47" s="15" t="n"/>
      <c r="J47" s="45" t="n"/>
      <c r="K47" s="46" t="n"/>
      <c r="L47" s="22" t="n"/>
      <c r="M47" s="47">
        <f>IF(OR($A47="",$E47="",$F47=""),"",IFERROR($E47*$F47/Assumptions!$F$12,""))</f>
        <v/>
      </c>
      <c r="N47" s="48">
        <f>IF($M47="","",IFERROR(CEILING($M47*(1+IF($G47="",Assumptions!$F$9,$G47)),Assumptions!$F$11),""))</f>
        <v/>
      </c>
      <c r="O47" s="7">
        <f>IF(OR($N47="",$H47=""),"",IFERROR($N47*VLOOKUP($H47,Assumptions!$A$5:$B$9,2,FALSE),""))</f>
        <v/>
      </c>
      <c r="P47" s="7">
        <f>IF(OR($A47="",$J47=""),"",IFERROR($J47*Assumptions!$F$5,""))</f>
        <v/>
      </c>
      <c r="Q47" s="7">
        <f>IF(OR($A47="",$K47=""),"",IFERROR(Assumptions!$F$6+IF($K47&lt;=Assumptions!$F$7,0,($K47-Assumptions!$F$7)*Assumptions!$F$8),""))</f>
        <v/>
      </c>
      <c r="R47" s="7">
        <f>IF(OR($O47="",$P47="",$Q47=""),"",IFERROR(SUM($O47:$Q47),""))</f>
        <v/>
      </c>
      <c r="S47" s="49" t="n"/>
      <c r="T47" s="7">
        <f>IF($R47="","",IFERROR($R47*(1+IF($S47="",Assumptions!$F$10,$S47)),""))</f>
        <v/>
      </c>
      <c r="U47" s="7">
        <f>IF(OR($T47="",$R47=""),"",IFERROR($T47-$R47,""))</f>
        <v/>
      </c>
      <c r="V47" s="50">
        <f>IF(OR($T47="",$E47=""),"",IFERROR($T47/$E47,""))</f>
        <v/>
      </c>
    </row>
    <row r="48" ht="30" customHeight="1">
      <c r="A48" s="15" t="n"/>
      <c r="B48" s="41" t="n"/>
      <c r="C48" s="15" t="n"/>
      <c r="D48" s="15" t="n"/>
      <c r="E48" s="42" t="n"/>
      <c r="F48" s="43" t="n"/>
      <c r="G48" s="44" t="n"/>
      <c r="H48" s="15" t="n"/>
      <c r="I48" s="15" t="n"/>
      <c r="J48" s="45" t="n"/>
      <c r="K48" s="46" t="n"/>
      <c r="L48" s="22" t="n"/>
      <c r="M48" s="51">
        <f>IF(OR($A48="",$E48="",$F48=""),"",IFERROR($E48*$F48/Assumptions!$F$12,""))</f>
        <v/>
      </c>
      <c r="N48" s="52">
        <f>IF($M48="","",IFERROR(CEILING($M48*(1+IF($G48="",Assumptions!$F$9,$G48)),Assumptions!$F$11),""))</f>
        <v/>
      </c>
      <c r="O48" s="11">
        <f>IF(OR($N48="",$H48=""),"",IFERROR($N48*VLOOKUP($H48,Assumptions!$A$5:$B$9,2,FALSE),""))</f>
        <v/>
      </c>
      <c r="P48" s="11">
        <f>IF(OR($A48="",$J48=""),"",IFERROR($J48*Assumptions!$F$5,""))</f>
        <v/>
      </c>
      <c r="Q48" s="11">
        <f>IF(OR($A48="",$K48=""),"",IFERROR(Assumptions!$F$6+IF($K48&lt;=Assumptions!$F$7,0,($K48-Assumptions!$F$7)*Assumptions!$F$8),""))</f>
        <v/>
      </c>
      <c r="R48" s="11">
        <f>IF(OR($O48="",$P48="",$Q48=""),"",IFERROR(SUM($O48:$Q48),""))</f>
        <v/>
      </c>
      <c r="S48" s="49" t="n"/>
      <c r="T48" s="11">
        <f>IF($R48="","",IFERROR($R48*(1+IF($S48="",Assumptions!$F$10,$S48)),""))</f>
        <v/>
      </c>
      <c r="U48" s="11">
        <f>IF(OR($T48="",$R48=""),"",IFERROR($T48-$R48,""))</f>
        <v/>
      </c>
      <c r="V48" s="53">
        <f>IF(OR($T48="",$E48=""),"",IFERROR($T48/$E48,""))</f>
        <v/>
      </c>
    </row>
    <row r="49" ht="30" customHeight="1">
      <c r="A49" s="15" t="n"/>
      <c r="B49" s="41" t="n"/>
      <c r="C49" s="15" t="n"/>
      <c r="D49" s="15" t="n"/>
      <c r="E49" s="42" t="n"/>
      <c r="F49" s="43" t="n"/>
      <c r="G49" s="44" t="n"/>
      <c r="H49" s="15" t="n"/>
      <c r="I49" s="15" t="n"/>
      <c r="J49" s="45" t="n"/>
      <c r="K49" s="46" t="n"/>
      <c r="L49" s="22" t="n"/>
      <c r="M49" s="47">
        <f>IF(OR($A49="",$E49="",$F49=""),"",IFERROR($E49*$F49/Assumptions!$F$12,""))</f>
        <v/>
      </c>
      <c r="N49" s="48">
        <f>IF($M49="","",IFERROR(CEILING($M49*(1+IF($G49="",Assumptions!$F$9,$G49)),Assumptions!$F$11),""))</f>
        <v/>
      </c>
      <c r="O49" s="7">
        <f>IF(OR($N49="",$H49=""),"",IFERROR($N49*VLOOKUP($H49,Assumptions!$A$5:$B$9,2,FALSE),""))</f>
        <v/>
      </c>
      <c r="P49" s="7">
        <f>IF(OR($A49="",$J49=""),"",IFERROR($J49*Assumptions!$F$5,""))</f>
        <v/>
      </c>
      <c r="Q49" s="7">
        <f>IF(OR($A49="",$K49=""),"",IFERROR(Assumptions!$F$6+IF($K49&lt;=Assumptions!$F$7,0,($K49-Assumptions!$F$7)*Assumptions!$F$8),""))</f>
        <v/>
      </c>
      <c r="R49" s="7">
        <f>IF(OR($O49="",$P49="",$Q49=""),"",IFERROR(SUM($O49:$Q49),""))</f>
        <v/>
      </c>
      <c r="S49" s="49" t="n"/>
      <c r="T49" s="7">
        <f>IF($R49="","",IFERROR($R49*(1+IF($S49="",Assumptions!$F$10,$S49)),""))</f>
        <v/>
      </c>
      <c r="U49" s="7">
        <f>IF(OR($T49="",$R49=""),"",IFERROR($T49-$R49,""))</f>
        <v/>
      </c>
      <c r="V49" s="50">
        <f>IF(OR($T49="",$E49=""),"",IFERROR($T49/$E49,""))</f>
        <v/>
      </c>
    </row>
    <row r="50" ht="30" customHeight="1">
      <c r="A50" s="15" t="n"/>
      <c r="B50" s="41" t="n"/>
      <c r="C50" s="15" t="n"/>
      <c r="D50" s="15" t="n"/>
      <c r="E50" s="42" t="n"/>
      <c r="F50" s="43" t="n"/>
      <c r="G50" s="44" t="n"/>
      <c r="H50" s="15" t="n"/>
      <c r="I50" s="15" t="n"/>
      <c r="J50" s="45" t="n"/>
      <c r="K50" s="46" t="n"/>
      <c r="L50" s="22" t="n"/>
      <c r="M50" s="51">
        <f>IF(OR($A50="",$E50="",$F50=""),"",IFERROR($E50*$F50/Assumptions!$F$12,""))</f>
        <v/>
      </c>
      <c r="N50" s="52">
        <f>IF($M50="","",IFERROR(CEILING($M50*(1+IF($G50="",Assumptions!$F$9,$G50)),Assumptions!$F$11),""))</f>
        <v/>
      </c>
      <c r="O50" s="11">
        <f>IF(OR($N50="",$H50=""),"",IFERROR($N50*VLOOKUP($H50,Assumptions!$A$5:$B$9,2,FALSE),""))</f>
        <v/>
      </c>
      <c r="P50" s="11">
        <f>IF(OR($A50="",$J50=""),"",IFERROR($J50*Assumptions!$F$5,""))</f>
        <v/>
      </c>
      <c r="Q50" s="11">
        <f>IF(OR($A50="",$K50=""),"",IFERROR(Assumptions!$F$6+IF($K50&lt;=Assumptions!$F$7,0,($K50-Assumptions!$F$7)*Assumptions!$F$8),""))</f>
        <v/>
      </c>
      <c r="R50" s="11">
        <f>IF(OR($O50="",$P50="",$Q50=""),"",IFERROR(SUM($O50:$Q50),""))</f>
        <v/>
      </c>
      <c r="S50" s="49" t="n"/>
      <c r="T50" s="11">
        <f>IF($R50="","",IFERROR($R50*(1+IF($S50="",Assumptions!$F$10,$S50)),""))</f>
        <v/>
      </c>
      <c r="U50" s="11">
        <f>IF(OR($T50="",$R50=""),"",IFERROR($T50-$R50,""))</f>
        <v/>
      </c>
      <c r="V50" s="53">
        <f>IF(OR($T50="",$E50=""),"",IFERROR($T50/$E50,""))</f>
        <v/>
      </c>
    </row>
    <row r="51" ht="30" customHeight="1">
      <c r="A51" s="15" t="n"/>
      <c r="B51" s="41" t="n"/>
      <c r="C51" s="15" t="n"/>
      <c r="D51" s="15" t="n"/>
      <c r="E51" s="42" t="n"/>
      <c r="F51" s="43" t="n"/>
      <c r="G51" s="44" t="n"/>
      <c r="H51" s="15" t="n"/>
      <c r="I51" s="15" t="n"/>
      <c r="J51" s="45" t="n"/>
      <c r="K51" s="46" t="n"/>
      <c r="L51" s="22" t="n"/>
      <c r="M51" s="47">
        <f>IF(OR($A51="",$E51="",$F51=""),"",IFERROR($E51*$F51/Assumptions!$F$12,""))</f>
        <v/>
      </c>
      <c r="N51" s="48">
        <f>IF($M51="","",IFERROR(CEILING($M51*(1+IF($G51="",Assumptions!$F$9,$G51)),Assumptions!$F$11),""))</f>
        <v/>
      </c>
      <c r="O51" s="7">
        <f>IF(OR($N51="",$H51=""),"",IFERROR($N51*VLOOKUP($H51,Assumptions!$A$5:$B$9,2,FALSE),""))</f>
        <v/>
      </c>
      <c r="P51" s="7">
        <f>IF(OR($A51="",$J51=""),"",IFERROR($J51*Assumptions!$F$5,""))</f>
        <v/>
      </c>
      <c r="Q51" s="7">
        <f>IF(OR($A51="",$K51=""),"",IFERROR(Assumptions!$F$6+IF($K51&lt;=Assumptions!$F$7,0,($K51-Assumptions!$F$7)*Assumptions!$F$8),""))</f>
        <v/>
      </c>
      <c r="R51" s="7">
        <f>IF(OR($O51="",$P51="",$Q51=""),"",IFERROR(SUM($O51:$Q51),""))</f>
        <v/>
      </c>
      <c r="S51" s="49" t="n"/>
      <c r="T51" s="7">
        <f>IF($R51="","",IFERROR($R51*(1+IF($S51="",Assumptions!$F$10,$S51)),""))</f>
        <v/>
      </c>
      <c r="U51" s="7">
        <f>IF(OR($T51="",$R51=""),"",IFERROR($T51-$R51,""))</f>
        <v/>
      </c>
      <c r="V51" s="50">
        <f>IF(OR($T51="",$E51=""),"",IFERROR($T51/$E51,""))</f>
        <v/>
      </c>
    </row>
    <row r="52" ht="30" customHeight="1">
      <c r="A52" s="15" t="n"/>
      <c r="B52" s="41" t="n"/>
      <c r="C52" s="15" t="n"/>
      <c r="D52" s="15" t="n"/>
      <c r="E52" s="42" t="n"/>
      <c r="F52" s="43" t="n"/>
      <c r="G52" s="44" t="n"/>
      <c r="H52" s="15" t="n"/>
      <c r="I52" s="15" t="n"/>
      <c r="J52" s="45" t="n"/>
      <c r="K52" s="46" t="n"/>
      <c r="L52" s="22" t="n"/>
      <c r="M52" s="51">
        <f>IF(OR($A52="",$E52="",$F52=""),"",IFERROR($E52*$F52/Assumptions!$F$12,""))</f>
        <v/>
      </c>
      <c r="N52" s="52">
        <f>IF($M52="","",IFERROR(CEILING($M52*(1+IF($G52="",Assumptions!$F$9,$G52)),Assumptions!$F$11),""))</f>
        <v/>
      </c>
      <c r="O52" s="11">
        <f>IF(OR($N52="",$H52=""),"",IFERROR($N52*VLOOKUP($H52,Assumptions!$A$5:$B$9,2,FALSE),""))</f>
        <v/>
      </c>
      <c r="P52" s="11">
        <f>IF(OR($A52="",$J52=""),"",IFERROR($J52*Assumptions!$F$5,""))</f>
        <v/>
      </c>
      <c r="Q52" s="11">
        <f>IF(OR($A52="",$K52=""),"",IFERROR(Assumptions!$F$6+IF($K52&lt;=Assumptions!$F$7,0,($K52-Assumptions!$F$7)*Assumptions!$F$8),""))</f>
        <v/>
      </c>
      <c r="R52" s="11">
        <f>IF(OR($O52="",$P52="",$Q52=""),"",IFERROR(SUM($O52:$Q52),""))</f>
        <v/>
      </c>
      <c r="S52" s="49" t="n"/>
      <c r="T52" s="11">
        <f>IF($R52="","",IFERROR($R52*(1+IF($S52="",Assumptions!$F$10,$S52)),""))</f>
        <v/>
      </c>
      <c r="U52" s="11">
        <f>IF(OR($T52="",$R52=""),"",IFERROR($T52-$R52,""))</f>
        <v/>
      </c>
      <c r="V52" s="53">
        <f>IF(OR($T52="",$E52=""),"",IFERROR($T52/$E52,""))</f>
        <v/>
      </c>
    </row>
    <row r="53" ht="30" customHeight="1">
      <c r="A53" s="15" t="n"/>
      <c r="B53" s="41" t="n"/>
      <c r="C53" s="15" t="n"/>
      <c r="D53" s="15" t="n"/>
      <c r="E53" s="42" t="n"/>
      <c r="F53" s="43" t="n"/>
      <c r="G53" s="44" t="n"/>
      <c r="H53" s="15" t="n"/>
      <c r="I53" s="15" t="n"/>
      <c r="J53" s="45" t="n"/>
      <c r="K53" s="46" t="n"/>
      <c r="L53" s="22" t="n"/>
      <c r="M53" s="47">
        <f>IF(OR($A53="",$E53="",$F53=""),"",IFERROR($E53*$F53/Assumptions!$F$12,""))</f>
        <v/>
      </c>
      <c r="N53" s="48">
        <f>IF($M53="","",IFERROR(CEILING($M53*(1+IF($G53="",Assumptions!$F$9,$G53)),Assumptions!$F$11),""))</f>
        <v/>
      </c>
      <c r="O53" s="7">
        <f>IF(OR($N53="",$H53=""),"",IFERROR($N53*VLOOKUP($H53,Assumptions!$A$5:$B$9,2,FALSE),""))</f>
        <v/>
      </c>
      <c r="P53" s="7">
        <f>IF(OR($A53="",$J53=""),"",IFERROR($J53*Assumptions!$F$5,""))</f>
        <v/>
      </c>
      <c r="Q53" s="7">
        <f>IF(OR($A53="",$K53=""),"",IFERROR(Assumptions!$F$6+IF($K53&lt;=Assumptions!$F$7,0,($K53-Assumptions!$F$7)*Assumptions!$F$8),""))</f>
        <v/>
      </c>
      <c r="R53" s="7">
        <f>IF(OR($O53="",$P53="",$Q53=""),"",IFERROR(SUM($O53:$Q53),""))</f>
        <v/>
      </c>
      <c r="S53" s="49" t="n"/>
      <c r="T53" s="7">
        <f>IF($R53="","",IFERROR($R53*(1+IF($S53="",Assumptions!$F$10,$S53)),""))</f>
        <v/>
      </c>
      <c r="U53" s="7">
        <f>IF(OR($T53="",$R53=""),"",IFERROR($T53-$R53,""))</f>
        <v/>
      </c>
      <c r="V53" s="50">
        <f>IF(OR($T53="",$E53=""),"",IFERROR($T53/$E53,""))</f>
        <v/>
      </c>
    </row>
    <row r="54" ht="30" customHeight="1">
      <c r="A54" s="15" t="n"/>
      <c r="B54" s="41" t="n"/>
      <c r="C54" s="15" t="n"/>
      <c r="D54" s="15" t="n"/>
      <c r="E54" s="42" t="n"/>
      <c r="F54" s="43" t="n"/>
      <c r="G54" s="44" t="n"/>
      <c r="H54" s="15" t="n"/>
      <c r="I54" s="15" t="n"/>
      <c r="J54" s="45" t="n"/>
      <c r="K54" s="46" t="n"/>
      <c r="L54" s="22" t="n"/>
      <c r="M54" s="51">
        <f>IF(OR($A54="",$E54="",$F54=""),"",IFERROR($E54*$F54/Assumptions!$F$12,""))</f>
        <v/>
      </c>
      <c r="N54" s="52">
        <f>IF($M54="","",IFERROR(CEILING($M54*(1+IF($G54="",Assumptions!$F$9,$G54)),Assumptions!$F$11),""))</f>
        <v/>
      </c>
      <c r="O54" s="11">
        <f>IF(OR($N54="",$H54=""),"",IFERROR($N54*VLOOKUP($H54,Assumptions!$A$5:$B$9,2,FALSE),""))</f>
        <v/>
      </c>
      <c r="P54" s="11">
        <f>IF(OR($A54="",$J54=""),"",IFERROR($J54*Assumptions!$F$5,""))</f>
        <v/>
      </c>
      <c r="Q54" s="11">
        <f>IF(OR($A54="",$K54=""),"",IFERROR(Assumptions!$F$6+IF($K54&lt;=Assumptions!$F$7,0,($K54-Assumptions!$F$7)*Assumptions!$F$8),""))</f>
        <v/>
      </c>
      <c r="R54" s="11">
        <f>IF(OR($O54="",$P54="",$Q54=""),"",IFERROR(SUM($O54:$Q54),""))</f>
        <v/>
      </c>
      <c r="S54" s="49" t="n"/>
      <c r="T54" s="11">
        <f>IF($R54="","",IFERROR($R54*(1+IF($S54="",Assumptions!$F$10,$S54)),""))</f>
        <v/>
      </c>
      <c r="U54" s="11">
        <f>IF(OR($T54="",$R54=""),"",IFERROR($T54-$R54,""))</f>
        <v/>
      </c>
      <c r="V54" s="53">
        <f>IF(OR($T54="",$E54=""),"",IFERROR($T54/$E54,""))</f>
        <v/>
      </c>
    </row>
    <row r="55" ht="30" customHeight="1">
      <c r="A55" s="15" t="n"/>
      <c r="B55" s="41" t="n"/>
      <c r="C55" s="15" t="n"/>
      <c r="D55" s="15" t="n"/>
      <c r="E55" s="42" t="n"/>
      <c r="F55" s="43" t="n"/>
      <c r="G55" s="44" t="n"/>
      <c r="H55" s="15" t="n"/>
      <c r="I55" s="15" t="n"/>
      <c r="J55" s="45" t="n"/>
      <c r="K55" s="46" t="n"/>
      <c r="L55" s="22" t="n"/>
      <c r="M55" s="47">
        <f>IF(OR($A55="",$E55="",$F55=""),"",IFERROR($E55*$F55/Assumptions!$F$12,""))</f>
        <v/>
      </c>
      <c r="N55" s="48">
        <f>IF($M55="","",IFERROR(CEILING($M55*(1+IF($G55="",Assumptions!$F$9,$G55)),Assumptions!$F$11),""))</f>
        <v/>
      </c>
      <c r="O55" s="7">
        <f>IF(OR($N55="",$H55=""),"",IFERROR($N55*VLOOKUP($H55,Assumptions!$A$5:$B$9,2,FALSE),""))</f>
        <v/>
      </c>
      <c r="P55" s="7">
        <f>IF(OR($A55="",$J55=""),"",IFERROR($J55*Assumptions!$F$5,""))</f>
        <v/>
      </c>
      <c r="Q55" s="7">
        <f>IF(OR($A55="",$K55=""),"",IFERROR(Assumptions!$F$6+IF($K55&lt;=Assumptions!$F$7,0,($K55-Assumptions!$F$7)*Assumptions!$F$8),""))</f>
        <v/>
      </c>
      <c r="R55" s="7">
        <f>IF(OR($O55="",$P55="",$Q55=""),"",IFERROR(SUM($O55:$Q55),""))</f>
        <v/>
      </c>
      <c r="S55" s="49" t="n"/>
      <c r="T55" s="7">
        <f>IF($R55="","",IFERROR($R55*(1+IF($S55="",Assumptions!$F$10,$S55)),""))</f>
        <v/>
      </c>
      <c r="U55" s="7">
        <f>IF(OR($T55="",$R55=""),"",IFERROR($T55-$R55,""))</f>
        <v/>
      </c>
      <c r="V55" s="50">
        <f>IF(OR($T55="",$E55=""),"",IFERROR($T55/$E55,""))</f>
        <v/>
      </c>
    </row>
    <row r="56" ht="30" customHeight="1">
      <c r="A56" s="15" t="n"/>
      <c r="B56" s="41" t="n"/>
      <c r="C56" s="15" t="n"/>
      <c r="D56" s="15" t="n"/>
      <c r="E56" s="42" t="n"/>
      <c r="F56" s="43" t="n"/>
      <c r="G56" s="44" t="n"/>
      <c r="H56" s="15" t="n"/>
      <c r="I56" s="15" t="n"/>
      <c r="J56" s="45" t="n"/>
      <c r="K56" s="46" t="n"/>
      <c r="L56" s="22" t="n"/>
      <c r="M56" s="51">
        <f>IF(OR($A56="",$E56="",$F56=""),"",IFERROR($E56*$F56/Assumptions!$F$12,""))</f>
        <v/>
      </c>
      <c r="N56" s="52">
        <f>IF($M56="","",IFERROR(CEILING($M56*(1+IF($G56="",Assumptions!$F$9,$G56)),Assumptions!$F$11),""))</f>
        <v/>
      </c>
      <c r="O56" s="11">
        <f>IF(OR($N56="",$H56=""),"",IFERROR($N56*VLOOKUP($H56,Assumptions!$A$5:$B$9,2,FALSE),""))</f>
        <v/>
      </c>
      <c r="P56" s="11">
        <f>IF(OR($A56="",$J56=""),"",IFERROR($J56*Assumptions!$F$5,""))</f>
        <v/>
      </c>
      <c r="Q56" s="11">
        <f>IF(OR($A56="",$K56=""),"",IFERROR(Assumptions!$F$6+IF($K56&lt;=Assumptions!$F$7,0,($K56-Assumptions!$F$7)*Assumptions!$F$8),""))</f>
        <v/>
      </c>
      <c r="R56" s="11">
        <f>IF(OR($O56="",$P56="",$Q56=""),"",IFERROR(SUM($O56:$Q56),""))</f>
        <v/>
      </c>
      <c r="S56" s="49" t="n"/>
      <c r="T56" s="11">
        <f>IF($R56="","",IFERROR($R56*(1+IF($S56="",Assumptions!$F$10,$S56)),""))</f>
        <v/>
      </c>
      <c r="U56" s="11">
        <f>IF(OR($T56="",$R56=""),"",IFERROR($T56-$R56,""))</f>
        <v/>
      </c>
      <c r="V56" s="53">
        <f>IF(OR($T56="",$E56=""),"",IFERROR($T56/$E56,""))</f>
        <v/>
      </c>
    </row>
    <row r="57" ht="30" customHeight="1">
      <c r="A57" s="15" t="n"/>
      <c r="B57" s="41" t="n"/>
      <c r="C57" s="15" t="n"/>
      <c r="D57" s="15" t="n"/>
      <c r="E57" s="42" t="n"/>
      <c r="F57" s="43" t="n"/>
      <c r="G57" s="44" t="n"/>
      <c r="H57" s="15" t="n"/>
      <c r="I57" s="15" t="n"/>
      <c r="J57" s="45" t="n"/>
      <c r="K57" s="46" t="n"/>
      <c r="L57" s="22" t="n"/>
      <c r="M57" s="47">
        <f>IF(OR($A57="",$E57="",$F57=""),"",IFERROR($E57*$F57/Assumptions!$F$12,""))</f>
        <v/>
      </c>
      <c r="N57" s="48">
        <f>IF($M57="","",IFERROR(CEILING($M57*(1+IF($G57="",Assumptions!$F$9,$G57)),Assumptions!$F$11),""))</f>
        <v/>
      </c>
      <c r="O57" s="7">
        <f>IF(OR($N57="",$H57=""),"",IFERROR($N57*VLOOKUP($H57,Assumptions!$A$5:$B$9,2,FALSE),""))</f>
        <v/>
      </c>
      <c r="P57" s="7">
        <f>IF(OR($A57="",$J57=""),"",IFERROR($J57*Assumptions!$F$5,""))</f>
        <v/>
      </c>
      <c r="Q57" s="7">
        <f>IF(OR($A57="",$K57=""),"",IFERROR(Assumptions!$F$6+IF($K57&lt;=Assumptions!$F$7,0,($K57-Assumptions!$F$7)*Assumptions!$F$8),""))</f>
        <v/>
      </c>
      <c r="R57" s="7">
        <f>IF(OR($O57="",$P57="",$Q57=""),"",IFERROR(SUM($O57:$Q57),""))</f>
        <v/>
      </c>
      <c r="S57" s="49" t="n"/>
      <c r="T57" s="7">
        <f>IF($R57="","",IFERROR($R57*(1+IF($S57="",Assumptions!$F$10,$S57)),""))</f>
        <v/>
      </c>
      <c r="U57" s="7">
        <f>IF(OR($T57="",$R57=""),"",IFERROR($T57-$R57,""))</f>
        <v/>
      </c>
      <c r="V57" s="50">
        <f>IF(OR($T57="",$E57=""),"",IFERROR($T57/$E57,""))</f>
        <v/>
      </c>
    </row>
    <row r="58" ht="30" customHeight="1">
      <c r="A58" s="15" t="n"/>
      <c r="B58" s="41" t="n"/>
      <c r="C58" s="15" t="n"/>
      <c r="D58" s="15" t="n"/>
      <c r="E58" s="42" t="n"/>
      <c r="F58" s="43" t="n"/>
      <c r="G58" s="44" t="n"/>
      <c r="H58" s="15" t="n"/>
      <c r="I58" s="15" t="n"/>
      <c r="J58" s="45" t="n"/>
      <c r="K58" s="46" t="n"/>
      <c r="L58" s="22" t="n"/>
      <c r="M58" s="51">
        <f>IF(OR($A58="",$E58="",$F58=""),"",IFERROR($E58*$F58/Assumptions!$F$12,""))</f>
        <v/>
      </c>
      <c r="N58" s="52">
        <f>IF($M58="","",IFERROR(CEILING($M58*(1+IF($G58="",Assumptions!$F$9,$G58)),Assumptions!$F$11),""))</f>
        <v/>
      </c>
      <c r="O58" s="11">
        <f>IF(OR($N58="",$H58=""),"",IFERROR($N58*VLOOKUP($H58,Assumptions!$A$5:$B$9,2,FALSE),""))</f>
        <v/>
      </c>
      <c r="P58" s="11">
        <f>IF(OR($A58="",$J58=""),"",IFERROR($J58*Assumptions!$F$5,""))</f>
        <v/>
      </c>
      <c r="Q58" s="11">
        <f>IF(OR($A58="",$K58=""),"",IFERROR(Assumptions!$F$6+IF($K58&lt;=Assumptions!$F$7,0,($K58-Assumptions!$F$7)*Assumptions!$F$8),""))</f>
        <v/>
      </c>
      <c r="R58" s="11">
        <f>IF(OR($O58="",$P58="",$Q58=""),"",IFERROR(SUM($O58:$Q58),""))</f>
        <v/>
      </c>
      <c r="S58" s="49" t="n"/>
      <c r="T58" s="11">
        <f>IF($R58="","",IFERROR($R58*(1+IF($S58="",Assumptions!$F$10,$S58)),""))</f>
        <v/>
      </c>
      <c r="U58" s="11">
        <f>IF(OR($T58="",$R58=""),"",IFERROR($T58-$R58,""))</f>
        <v/>
      </c>
      <c r="V58" s="53">
        <f>IF(OR($T58="",$E58=""),"",IFERROR($T58/$E58,""))</f>
        <v/>
      </c>
    </row>
    <row r="59" ht="30" customHeight="1">
      <c r="A59" s="15" t="n"/>
      <c r="B59" s="41" t="n"/>
      <c r="C59" s="15" t="n"/>
      <c r="D59" s="15" t="n"/>
      <c r="E59" s="42" t="n"/>
      <c r="F59" s="43" t="n"/>
      <c r="G59" s="44" t="n"/>
      <c r="H59" s="15" t="n"/>
      <c r="I59" s="15" t="n"/>
      <c r="J59" s="45" t="n"/>
      <c r="K59" s="46" t="n"/>
      <c r="L59" s="22" t="n"/>
      <c r="M59" s="47">
        <f>IF(OR($A59="",$E59="",$F59=""),"",IFERROR($E59*$F59/Assumptions!$F$12,""))</f>
        <v/>
      </c>
      <c r="N59" s="48">
        <f>IF($M59="","",IFERROR(CEILING($M59*(1+IF($G59="",Assumptions!$F$9,$G59)),Assumptions!$F$11),""))</f>
        <v/>
      </c>
      <c r="O59" s="7">
        <f>IF(OR($N59="",$H59=""),"",IFERROR($N59*VLOOKUP($H59,Assumptions!$A$5:$B$9,2,FALSE),""))</f>
        <v/>
      </c>
      <c r="P59" s="7">
        <f>IF(OR($A59="",$J59=""),"",IFERROR($J59*Assumptions!$F$5,""))</f>
        <v/>
      </c>
      <c r="Q59" s="7">
        <f>IF(OR($A59="",$K59=""),"",IFERROR(Assumptions!$F$6+IF($K59&lt;=Assumptions!$F$7,0,($K59-Assumptions!$F$7)*Assumptions!$F$8),""))</f>
        <v/>
      </c>
      <c r="R59" s="7">
        <f>IF(OR($O59="",$P59="",$Q59=""),"",IFERROR(SUM($O59:$Q59),""))</f>
        <v/>
      </c>
      <c r="S59" s="49" t="n"/>
      <c r="T59" s="7">
        <f>IF($R59="","",IFERROR($R59*(1+IF($S59="",Assumptions!$F$10,$S59)),""))</f>
        <v/>
      </c>
      <c r="U59" s="7">
        <f>IF(OR($T59="",$R59=""),"",IFERROR($T59-$R59,""))</f>
        <v/>
      </c>
      <c r="V59" s="50">
        <f>IF(OR($T59="",$E59=""),"",IFERROR($T59/$E59,""))</f>
        <v/>
      </c>
    </row>
    <row r="60" ht="30" customHeight="1">
      <c r="A60" s="15" t="n"/>
      <c r="B60" s="41" t="n"/>
      <c r="C60" s="15" t="n"/>
      <c r="D60" s="15" t="n"/>
      <c r="E60" s="42" t="n"/>
      <c r="F60" s="43" t="n"/>
      <c r="G60" s="44" t="n"/>
      <c r="H60" s="15" t="n"/>
      <c r="I60" s="15" t="n"/>
      <c r="J60" s="45" t="n"/>
      <c r="K60" s="46" t="n"/>
      <c r="L60" s="22" t="n"/>
      <c r="M60" s="51">
        <f>IF(OR($A60="",$E60="",$F60=""),"",IFERROR($E60*$F60/Assumptions!$F$12,""))</f>
        <v/>
      </c>
      <c r="N60" s="52">
        <f>IF($M60="","",IFERROR(CEILING($M60*(1+IF($G60="",Assumptions!$F$9,$G60)),Assumptions!$F$11),""))</f>
        <v/>
      </c>
      <c r="O60" s="11">
        <f>IF(OR($N60="",$H60=""),"",IFERROR($N60*VLOOKUP($H60,Assumptions!$A$5:$B$9,2,FALSE),""))</f>
        <v/>
      </c>
      <c r="P60" s="11">
        <f>IF(OR($A60="",$J60=""),"",IFERROR($J60*Assumptions!$F$5,""))</f>
        <v/>
      </c>
      <c r="Q60" s="11">
        <f>IF(OR($A60="",$K60=""),"",IFERROR(Assumptions!$F$6+IF($K60&lt;=Assumptions!$F$7,0,($K60-Assumptions!$F$7)*Assumptions!$F$8),""))</f>
        <v/>
      </c>
      <c r="R60" s="11">
        <f>IF(OR($O60="",$P60="",$Q60=""),"",IFERROR(SUM($O60:$Q60),""))</f>
        <v/>
      </c>
      <c r="S60" s="49" t="n"/>
      <c r="T60" s="11">
        <f>IF($R60="","",IFERROR($R60*(1+IF($S60="",Assumptions!$F$10,$S60)),""))</f>
        <v/>
      </c>
      <c r="U60" s="11">
        <f>IF(OR($T60="",$R60=""),"",IFERROR($T60-$R60,""))</f>
        <v/>
      </c>
      <c r="V60" s="53">
        <f>IF(OR($T60="",$E60=""),"",IFERROR($T60/$E60,""))</f>
        <v/>
      </c>
    </row>
    <row r="61" ht="30" customHeight="1">
      <c r="A61" s="15" t="n"/>
      <c r="B61" s="41" t="n"/>
      <c r="C61" s="15" t="n"/>
      <c r="D61" s="15" t="n"/>
      <c r="E61" s="42" t="n"/>
      <c r="F61" s="43" t="n"/>
      <c r="G61" s="44" t="n"/>
      <c r="H61" s="15" t="n"/>
      <c r="I61" s="15" t="n"/>
      <c r="J61" s="45" t="n"/>
      <c r="K61" s="46" t="n"/>
      <c r="L61" s="22" t="n"/>
      <c r="M61" s="47">
        <f>IF(OR($A61="",$E61="",$F61=""),"",IFERROR($E61*$F61/Assumptions!$F$12,""))</f>
        <v/>
      </c>
      <c r="N61" s="48">
        <f>IF($M61="","",IFERROR(CEILING($M61*(1+IF($G61="",Assumptions!$F$9,$G61)),Assumptions!$F$11),""))</f>
        <v/>
      </c>
      <c r="O61" s="7">
        <f>IF(OR($N61="",$H61=""),"",IFERROR($N61*VLOOKUP($H61,Assumptions!$A$5:$B$9,2,FALSE),""))</f>
        <v/>
      </c>
      <c r="P61" s="7">
        <f>IF(OR($A61="",$J61=""),"",IFERROR($J61*Assumptions!$F$5,""))</f>
        <v/>
      </c>
      <c r="Q61" s="7">
        <f>IF(OR($A61="",$K61=""),"",IFERROR(Assumptions!$F$6+IF($K61&lt;=Assumptions!$F$7,0,($K61-Assumptions!$F$7)*Assumptions!$F$8),""))</f>
        <v/>
      </c>
      <c r="R61" s="7">
        <f>IF(OR($O61="",$P61="",$Q61=""),"",IFERROR(SUM($O61:$Q61),""))</f>
        <v/>
      </c>
      <c r="S61" s="49" t="n"/>
      <c r="T61" s="7">
        <f>IF($R61="","",IFERROR($R61*(1+IF($S61="",Assumptions!$F$10,$S61)),""))</f>
        <v/>
      </c>
      <c r="U61" s="7">
        <f>IF(OR($T61="",$R61=""),"",IFERROR($T61-$R61,""))</f>
        <v/>
      </c>
      <c r="V61" s="50">
        <f>IF(OR($T61="",$E61=""),"",IFERROR($T61/$E61,""))</f>
        <v/>
      </c>
    </row>
    <row r="62" ht="30" customHeight="1">
      <c r="A62" s="15" t="n"/>
      <c r="B62" s="41" t="n"/>
      <c r="C62" s="15" t="n"/>
      <c r="D62" s="15" t="n"/>
      <c r="E62" s="42" t="n"/>
      <c r="F62" s="43" t="n"/>
      <c r="G62" s="44" t="n"/>
      <c r="H62" s="15" t="n"/>
      <c r="I62" s="15" t="n"/>
      <c r="J62" s="45" t="n"/>
      <c r="K62" s="46" t="n"/>
      <c r="L62" s="22" t="n"/>
      <c r="M62" s="51">
        <f>IF(OR($A62="",$E62="",$F62=""),"",IFERROR($E62*$F62/Assumptions!$F$12,""))</f>
        <v/>
      </c>
      <c r="N62" s="52">
        <f>IF($M62="","",IFERROR(CEILING($M62*(1+IF($G62="",Assumptions!$F$9,$G62)),Assumptions!$F$11),""))</f>
        <v/>
      </c>
      <c r="O62" s="11">
        <f>IF(OR($N62="",$H62=""),"",IFERROR($N62*VLOOKUP($H62,Assumptions!$A$5:$B$9,2,FALSE),""))</f>
        <v/>
      </c>
      <c r="P62" s="11">
        <f>IF(OR($A62="",$J62=""),"",IFERROR($J62*Assumptions!$F$5,""))</f>
        <v/>
      </c>
      <c r="Q62" s="11">
        <f>IF(OR($A62="",$K62=""),"",IFERROR(Assumptions!$F$6+IF($K62&lt;=Assumptions!$F$7,0,($K62-Assumptions!$F$7)*Assumptions!$F$8),""))</f>
        <v/>
      </c>
      <c r="R62" s="11">
        <f>IF(OR($O62="",$P62="",$Q62=""),"",IFERROR(SUM($O62:$Q62),""))</f>
        <v/>
      </c>
      <c r="S62" s="49" t="n"/>
      <c r="T62" s="11">
        <f>IF($R62="","",IFERROR($R62*(1+IF($S62="",Assumptions!$F$10,$S62)),""))</f>
        <v/>
      </c>
      <c r="U62" s="11">
        <f>IF(OR($T62="",$R62=""),"",IFERROR($T62-$R62,""))</f>
        <v/>
      </c>
      <c r="V62" s="53">
        <f>IF(OR($T62="",$E62=""),"",IFERROR($T62/$E62,""))</f>
        <v/>
      </c>
    </row>
    <row r="63" ht="30" customHeight="1">
      <c r="A63" s="15" t="n"/>
      <c r="B63" s="41" t="n"/>
      <c r="C63" s="15" t="n"/>
      <c r="D63" s="15" t="n"/>
      <c r="E63" s="42" t="n"/>
      <c r="F63" s="43" t="n"/>
      <c r="G63" s="44" t="n"/>
      <c r="H63" s="15" t="n"/>
      <c r="I63" s="15" t="n"/>
      <c r="J63" s="45" t="n"/>
      <c r="K63" s="46" t="n"/>
      <c r="L63" s="22" t="n"/>
      <c r="M63" s="47">
        <f>IF(OR($A63="",$E63="",$F63=""),"",IFERROR($E63*$F63/Assumptions!$F$12,""))</f>
        <v/>
      </c>
      <c r="N63" s="48">
        <f>IF($M63="","",IFERROR(CEILING($M63*(1+IF($G63="",Assumptions!$F$9,$G63)),Assumptions!$F$11),""))</f>
        <v/>
      </c>
      <c r="O63" s="7">
        <f>IF(OR($N63="",$H63=""),"",IFERROR($N63*VLOOKUP($H63,Assumptions!$A$5:$B$9,2,FALSE),""))</f>
        <v/>
      </c>
      <c r="P63" s="7">
        <f>IF(OR($A63="",$J63=""),"",IFERROR($J63*Assumptions!$F$5,""))</f>
        <v/>
      </c>
      <c r="Q63" s="7">
        <f>IF(OR($A63="",$K63=""),"",IFERROR(Assumptions!$F$6+IF($K63&lt;=Assumptions!$F$7,0,($K63-Assumptions!$F$7)*Assumptions!$F$8),""))</f>
        <v/>
      </c>
      <c r="R63" s="7">
        <f>IF(OR($O63="",$P63="",$Q63=""),"",IFERROR(SUM($O63:$Q63),""))</f>
        <v/>
      </c>
      <c r="S63" s="49" t="n"/>
      <c r="T63" s="7">
        <f>IF($R63="","",IFERROR($R63*(1+IF($S63="",Assumptions!$F$10,$S63)),""))</f>
        <v/>
      </c>
      <c r="U63" s="7">
        <f>IF(OR($T63="",$R63=""),"",IFERROR($T63-$R63,""))</f>
        <v/>
      </c>
      <c r="V63" s="50">
        <f>IF(OR($T63="",$E63=""),"",IFERROR($T63/$E63,""))</f>
        <v/>
      </c>
    </row>
    <row r="64" ht="30" customHeight="1">
      <c r="A64" s="15" t="n"/>
      <c r="B64" s="41" t="n"/>
      <c r="C64" s="15" t="n"/>
      <c r="D64" s="15" t="n"/>
      <c r="E64" s="42" t="n"/>
      <c r="F64" s="43" t="n"/>
      <c r="G64" s="44" t="n"/>
      <c r="H64" s="15" t="n"/>
      <c r="I64" s="15" t="n"/>
      <c r="J64" s="45" t="n"/>
      <c r="K64" s="46" t="n"/>
      <c r="L64" s="22" t="n"/>
      <c r="M64" s="51">
        <f>IF(OR($A64="",$E64="",$F64=""),"",IFERROR($E64*$F64/Assumptions!$F$12,""))</f>
        <v/>
      </c>
      <c r="N64" s="52">
        <f>IF($M64="","",IFERROR(CEILING($M64*(1+IF($G64="",Assumptions!$F$9,$G64)),Assumptions!$F$11),""))</f>
        <v/>
      </c>
      <c r="O64" s="11">
        <f>IF(OR($N64="",$H64=""),"",IFERROR($N64*VLOOKUP($H64,Assumptions!$A$5:$B$9,2,FALSE),""))</f>
        <v/>
      </c>
      <c r="P64" s="11">
        <f>IF(OR($A64="",$J64=""),"",IFERROR($J64*Assumptions!$F$5,""))</f>
        <v/>
      </c>
      <c r="Q64" s="11">
        <f>IF(OR($A64="",$K64=""),"",IFERROR(Assumptions!$F$6+IF($K64&lt;=Assumptions!$F$7,0,($K64-Assumptions!$F$7)*Assumptions!$F$8),""))</f>
        <v/>
      </c>
      <c r="R64" s="11">
        <f>IF(OR($O64="",$P64="",$Q64=""),"",IFERROR(SUM($O64:$Q64),""))</f>
        <v/>
      </c>
      <c r="S64" s="49" t="n"/>
      <c r="T64" s="11">
        <f>IF($R64="","",IFERROR($R64*(1+IF($S64="",Assumptions!$F$10,$S64)),""))</f>
        <v/>
      </c>
      <c r="U64" s="11">
        <f>IF(OR($T64="",$R64=""),"",IFERROR($T64-$R64,""))</f>
        <v/>
      </c>
      <c r="V64" s="53">
        <f>IF(OR($T64="",$E64=""),"",IFERROR($T64/$E64,""))</f>
        <v/>
      </c>
    </row>
    <row r="65" ht="30" customHeight="1">
      <c r="A65" s="15" t="n"/>
      <c r="B65" s="41" t="n"/>
      <c r="C65" s="15" t="n"/>
      <c r="D65" s="15" t="n"/>
      <c r="E65" s="42" t="n"/>
      <c r="F65" s="43" t="n"/>
      <c r="G65" s="44" t="n"/>
      <c r="H65" s="15" t="n"/>
      <c r="I65" s="15" t="n"/>
      <c r="J65" s="45" t="n"/>
      <c r="K65" s="46" t="n"/>
      <c r="L65" s="22" t="n"/>
      <c r="M65" s="47">
        <f>IF(OR($A65="",$E65="",$F65=""),"",IFERROR($E65*$F65/Assumptions!$F$12,""))</f>
        <v/>
      </c>
      <c r="N65" s="48">
        <f>IF($M65="","",IFERROR(CEILING($M65*(1+IF($G65="",Assumptions!$F$9,$G65)),Assumptions!$F$11),""))</f>
        <v/>
      </c>
      <c r="O65" s="7">
        <f>IF(OR($N65="",$H65=""),"",IFERROR($N65*VLOOKUP($H65,Assumptions!$A$5:$B$9,2,FALSE),""))</f>
        <v/>
      </c>
      <c r="P65" s="7">
        <f>IF(OR($A65="",$J65=""),"",IFERROR($J65*Assumptions!$F$5,""))</f>
        <v/>
      </c>
      <c r="Q65" s="7">
        <f>IF(OR($A65="",$K65=""),"",IFERROR(Assumptions!$F$6+IF($K65&lt;=Assumptions!$F$7,0,($K65-Assumptions!$F$7)*Assumptions!$F$8),""))</f>
        <v/>
      </c>
      <c r="R65" s="7">
        <f>IF(OR($O65="",$P65="",$Q65=""),"",IFERROR(SUM($O65:$Q65),""))</f>
        <v/>
      </c>
      <c r="S65" s="49" t="n"/>
      <c r="T65" s="7">
        <f>IF($R65="","",IFERROR($R65*(1+IF($S65="",Assumptions!$F$10,$S65)),""))</f>
        <v/>
      </c>
      <c r="U65" s="7">
        <f>IF(OR($T65="",$R65=""),"",IFERROR($T65-$R65,""))</f>
        <v/>
      </c>
      <c r="V65" s="50">
        <f>IF(OR($T65="",$E65=""),"",IFERROR($T65/$E65,""))</f>
        <v/>
      </c>
    </row>
    <row r="66" ht="30" customHeight="1">
      <c r="A66" s="15" t="n"/>
      <c r="B66" s="41" t="n"/>
      <c r="C66" s="15" t="n"/>
      <c r="D66" s="15" t="n"/>
      <c r="E66" s="42" t="n"/>
      <c r="F66" s="43" t="n"/>
      <c r="G66" s="44" t="n"/>
      <c r="H66" s="15" t="n"/>
      <c r="I66" s="15" t="n"/>
      <c r="J66" s="45" t="n"/>
      <c r="K66" s="46" t="n"/>
      <c r="L66" s="22" t="n"/>
      <c r="M66" s="51">
        <f>IF(OR($A66="",$E66="",$F66=""),"",IFERROR($E66*$F66/Assumptions!$F$12,""))</f>
        <v/>
      </c>
      <c r="N66" s="52">
        <f>IF($M66="","",IFERROR(CEILING($M66*(1+IF($G66="",Assumptions!$F$9,$G66)),Assumptions!$F$11),""))</f>
        <v/>
      </c>
      <c r="O66" s="11">
        <f>IF(OR($N66="",$H66=""),"",IFERROR($N66*VLOOKUP($H66,Assumptions!$A$5:$B$9,2,FALSE),""))</f>
        <v/>
      </c>
      <c r="P66" s="11">
        <f>IF(OR($A66="",$J66=""),"",IFERROR($J66*Assumptions!$F$5,""))</f>
        <v/>
      </c>
      <c r="Q66" s="11">
        <f>IF(OR($A66="",$K66=""),"",IFERROR(Assumptions!$F$6+IF($K66&lt;=Assumptions!$F$7,0,($K66-Assumptions!$F$7)*Assumptions!$F$8),""))</f>
        <v/>
      </c>
      <c r="R66" s="11">
        <f>IF(OR($O66="",$P66="",$Q66=""),"",IFERROR(SUM($O66:$Q66),""))</f>
        <v/>
      </c>
      <c r="S66" s="49" t="n"/>
      <c r="T66" s="11">
        <f>IF($R66="","",IFERROR($R66*(1+IF($S66="",Assumptions!$F$10,$S66)),""))</f>
        <v/>
      </c>
      <c r="U66" s="11">
        <f>IF(OR($T66="",$R66=""),"",IFERROR($T66-$R66,""))</f>
        <v/>
      </c>
      <c r="V66" s="53">
        <f>IF(OR($T66="",$E66=""),"",IFERROR($T66/$E66,""))</f>
        <v/>
      </c>
    </row>
    <row r="67" ht="30" customHeight="1">
      <c r="A67" s="15" t="n"/>
      <c r="B67" s="41" t="n"/>
      <c r="C67" s="15" t="n"/>
      <c r="D67" s="15" t="n"/>
      <c r="E67" s="42" t="n"/>
      <c r="F67" s="43" t="n"/>
      <c r="G67" s="44" t="n"/>
      <c r="H67" s="15" t="n"/>
      <c r="I67" s="15" t="n"/>
      <c r="J67" s="45" t="n"/>
      <c r="K67" s="46" t="n"/>
      <c r="L67" s="22" t="n"/>
      <c r="M67" s="47">
        <f>IF(OR($A67="",$E67="",$F67=""),"",IFERROR($E67*$F67/Assumptions!$F$12,""))</f>
        <v/>
      </c>
      <c r="N67" s="48">
        <f>IF($M67="","",IFERROR(CEILING($M67*(1+IF($G67="",Assumptions!$F$9,$G67)),Assumptions!$F$11),""))</f>
        <v/>
      </c>
      <c r="O67" s="7">
        <f>IF(OR($N67="",$H67=""),"",IFERROR($N67*VLOOKUP($H67,Assumptions!$A$5:$B$9,2,FALSE),""))</f>
        <v/>
      </c>
      <c r="P67" s="7">
        <f>IF(OR($A67="",$J67=""),"",IFERROR($J67*Assumptions!$F$5,""))</f>
        <v/>
      </c>
      <c r="Q67" s="7">
        <f>IF(OR($A67="",$K67=""),"",IFERROR(Assumptions!$F$6+IF($K67&lt;=Assumptions!$F$7,0,($K67-Assumptions!$F$7)*Assumptions!$F$8),""))</f>
        <v/>
      </c>
      <c r="R67" s="7">
        <f>IF(OR($O67="",$P67="",$Q67=""),"",IFERROR(SUM($O67:$Q67),""))</f>
        <v/>
      </c>
      <c r="S67" s="49" t="n"/>
      <c r="T67" s="7">
        <f>IF($R67="","",IFERROR($R67*(1+IF($S67="",Assumptions!$F$10,$S67)),""))</f>
        <v/>
      </c>
      <c r="U67" s="7">
        <f>IF(OR($T67="",$R67=""),"",IFERROR($T67-$R67,""))</f>
        <v/>
      </c>
      <c r="V67" s="50">
        <f>IF(OR($T67="",$E67=""),"",IFERROR($T67/$E67,""))</f>
        <v/>
      </c>
    </row>
    <row r="68" ht="30" customHeight="1">
      <c r="A68" s="15" t="n"/>
      <c r="B68" s="41" t="n"/>
      <c r="C68" s="15" t="n"/>
      <c r="D68" s="15" t="n"/>
      <c r="E68" s="42" t="n"/>
      <c r="F68" s="43" t="n"/>
      <c r="G68" s="44" t="n"/>
      <c r="H68" s="15" t="n"/>
      <c r="I68" s="15" t="n"/>
      <c r="J68" s="45" t="n"/>
      <c r="K68" s="46" t="n"/>
      <c r="L68" s="22" t="n"/>
      <c r="M68" s="51">
        <f>IF(OR($A68="",$E68="",$F68=""),"",IFERROR($E68*$F68/Assumptions!$F$12,""))</f>
        <v/>
      </c>
      <c r="N68" s="52">
        <f>IF($M68="","",IFERROR(CEILING($M68*(1+IF($G68="",Assumptions!$F$9,$G68)),Assumptions!$F$11),""))</f>
        <v/>
      </c>
      <c r="O68" s="11">
        <f>IF(OR($N68="",$H68=""),"",IFERROR($N68*VLOOKUP($H68,Assumptions!$A$5:$B$9,2,FALSE),""))</f>
        <v/>
      </c>
      <c r="P68" s="11">
        <f>IF(OR($A68="",$J68=""),"",IFERROR($J68*Assumptions!$F$5,""))</f>
        <v/>
      </c>
      <c r="Q68" s="11">
        <f>IF(OR($A68="",$K68=""),"",IFERROR(Assumptions!$F$6+IF($K68&lt;=Assumptions!$F$7,0,($K68-Assumptions!$F$7)*Assumptions!$F$8),""))</f>
        <v/>
      </c>
      <c r="R68" s="11">
        <f>IF(OR($O68="",$P68="",$Q68=""),"",IFERROR(SUM($O68:$Q68),""))</f>
        <v/>
      </c>
      <c r="S68" s="49" t="n"/>
      <c r="T68" s="11">
        <f>IF($R68="","",IFERROR($R68*(1+IF($S68="",Assumptions!$F$10,$S68)),""))</f>
        <v/>
      </c>
      <c r="U68" s="11">
        <f>IF(OR($T68="",$R68=""),"",IFERROR($T68-$R68,""))</f>
        <v/>
      </c>
      <c r="V68" s="53">
        <f>IF(OR($T68="",$E68=""),"",IFERROR($T68/$E68,""))</f>
        <v/>
      </c>
    </row>
    <row r="69" ht="30" customHeight="1">
      <c r="A69" s="15" t="n"/>
      <c r="B69" s="41" t="n"/>
      <c r="C69" s="15" t="n"/>
      <c r="D69" s="15" t="n"/>
      <c r="E69" s="42" t="n"/>
      <c r="F69" s="43" t="n"/>
      <c r="G69" s="44" t="n"/>
      <c r="H69" s="15" t="n"/>
      <c r="I69" s="15" t="n"/>
      <c r="J69" s="45" t="n"/>
      <c r="K69" s="46" t="n"/>
      <c r="L69" s="22" t="n"/>
      <c r="M69" s="47">
        <f>IF(OR($A69="",$E69="",$F69=""),"",IFERROR($E69*$F69/Assumptions!$F$12,""))</f>
        <v/>
      </c>
      <c r="N69" s="48">
        <f>IF($M69="","",IFERROR(CEILING($M69*(1+IF($G69="",Assumptions!$F$9,$G69)),Assumptions!$F$11),""))</f>
        <v/>
      </c>
      <c r="O69" s="7">
        <f>IF(OR($N69="",$H69=""),"",IFERROR($N69*VLOOKUP($H69,Assumptions!$A$5:$B$9,2,FALSE),""))</f>
        <v/>
      </c>
      <c r="P69" s="7">
        <f>IF(OR($A69="",$J69=""),"",IFERROR($J69*Assumptions!$F$5,""))</f>
        <v/>
      </c>
      <c r="Q69" s="7">
        <f>IF(OR($A69="",$K69=""),"",IFERROR(Assumptions!$F$6+IF($K69&lt;=Assumptions!$F$7,0,($K69-Assumptions!$F$7)*Assumptions!$F$8),""))</f>
        <v/>
      </c>
      <c r="R69" s="7">
        <f>IF(OR($O69="",$P69="",$Q69=""),"",IFERROR(SUM($O69:$Q69),""))</f>
        <v/>
      </c>
      <c r="S69" s="49" t="n"/>
      <c r="T69" s="7">
        <f>IF($R69="","",IFERROR($R69*(1+IF($S69="",Assumptions!$F$10,$S69)),""))</f>
        <v/>
      </c>
      <c r="U69" s="7">
        <f>IF(OR($T69="",$R69=""),"",IFERROR($T69-$R69,""))</f>
        <v/>
      </c>
      <c r="V69" s="50">
        <f>IF(OR($T69="",$E69=""),"",IFERROR($T69/$E69,""))</f>
        <v/>
      </c>
    </row>
    <row r="70" ht="30" customHeight="1">
      <c r="A70" s="15" t="n"/>
      <c r="B70" s="41" t="n"/>
      <c r="C70" s="15" t="n"/>
      <c r="D70" s="15" t="n"/>
      <c r="E70" s="42" t="n"/>
      <c r="F70" s="43" t="n"/>
      <c r="G70" s="44" t="n"/>
      <c r="H70" s="15" t="n"/>
      <c r="I70" s="15" t="n"/>
      <c r="J70" s="45" t="n"/>
      <c r="K70" s="46" t="n"/>
      <c r="L70" s="22" t="n"/>
      <c r="M70" s="51">
        <f>IF(OR($A70="",$E70="",$F70=""),"",IFERROR($E70*$F70/Assumptions!$F$12,""))</f>
        <v/>
      </c>
      <c r="N70" s="52">
        <f>IF($M70="","",IFERROR(CEILING($M70*(1+IF($G70="",Assumptions!$F$9,$G70)),Assumptions!$F$11),""))</f>
        <v/>
      </c>
      <c r="O70" s="11">
        <f>IF(OR($N70="",$H70=""),"",IFERROR($N70*VLOOKUP($H70,Assumptions!$A$5:$B$9,2,FALSE),""))</f>
        <v/>
      </c>
      <c r="P70" s="11">
        <f>IF(OR($A70="",$J70=""),"",IFERROR($J70*Assumptions!$F$5,""))</f>
        <v/>
      </c>
      <c r="Q70" s="11">
        <f>IF(OR($A70="",$K70=""),"",IFERROR(Assumptions!$F$6+IF($K70&lt;=Assumptions!$F$7,0,($K70-Assumptions!$F$7)*Assumptions!$F$8),""))</f>
        <v/>
      </c>
      <c r="R70" s="11">
        <f>IF(OR($O70="",$P70="",$Q70=""),"",IFERROR(SUM($O70:$Q70),""))</f>
        <v/>
      </c>
      <c r="S70" s="49" t="n"/>
      <c r="T70" s="11">
        <f>IF($R70="","",IFERROR($R70*(1+IF($S70="",Assumptions!$F$10,$S70)),""))</f>
        <v/>
      </c>
      <c r="U70" s="11">
        <f>IF(OR($T70="",$R70=""),"",IFERROR($T70-$R70,""))</f>
        <v/>
      </c>
      <c r="V70" s="53">
        <f>IF(OR($T70="",$E70=""),"",IFERROR($T70/$E70,""))</f>
        <v/>
      </c>
    </row>
    <row r="71" ht="30" customHeight="1">
      <c r="A71" s="15" t="n"/>
      <c r="B71" s="41" t="n"/>
      <c r="C71" s="15" t="n"/>
      <c r="D71" s="15" t="n"/>
      <c r="E71" s="42" t="n"/>
      <c r="F71" s="43" t="n"/>
      <c r="G71" s="44" t="n"/>
      <c r="H71" s="15" t="n"/>
      <c r="I71" s="15" t="n"/>
      <c r="J71" s="45" t="n"/>
      <c r="K71" s="46" t="n"/>
      <c r="L71" s="22" t="n"/>
      <c r="M71" s="47">
        <f>IF(OR($A71="",$E71="",$F71=""),"",IFERROR($E71*$F71/Assumptions!$F$12,""))</f>
        <v/>
      </c>
      <c r="N71" s="48">
        <f>IF($M71="","",IFERROR(CEILING($M71*(1+IF($G71="",Assumptions!$F$9,$G71)),Assumptions!$F$11),""))</f>
        <v/>
      </c>
      <c r="O71" s="7">
        <f>IF(OR($N71="",$H71=""),"",IFERROR($N71*VLOOKUP($H71,Assumptions!$A$5:$B$9,2,FALSE),""))</f>
        <v/>
      </c>
      <c r="P71" s="7">
        <f>IF(OR($A71="",$J71=""),"",IFERROR($J71*Assumptions!$F$5,""))</f>
        <v/>
      </c>
      <c r="Q71" s="7">
        <f>IF(OR($A71="",$K71=""),"",IFERROR(Assumptions!$F$6+IF($K71&lt;=Assumptions!$F$7,0,($K71-Assumptions!$F$7)*Assumptions!$F$8),""))</f>
        <v/>
      </c>
      <c r="R71" s="7">
        <f>IF(OR($O71="",$P71="",$Q71=""),"",IFERROR(SUM($O71:$Q71),""))</f>
        <v/>
      </c>
      <c r="S71" s="49" t="n"/>
      <c r="T71" s="7">
        <f>IF($R71="","",IFERROR($R71*(1+IF($S71="",Assumptions!$F$10,$S71)),""))</f>
        <v/>
      </c>
      <c r="U71" s="7">
        <f>IF(OR($T71="",$R71=""),"",IFERROR($T71-$R71,""))</f>
        <v/>
      </c>
      <c r="V71" s="50">
        <f>IF(OR($T71="",$E71=""),"",IFERROR($T71/$E71,""))</f>
        <v/>
      </c>
    </row>
    <row r="72" ht="30" customHeight="1">
      <c r="A72" s="15" t="n"/>
      <c r="B72" s="41" t="n"/>
      <c r="C72" s="15" t="n"/>
      <c r="D72" s="15" t="n"/>
      <c r="E72" s="42" t="n"/>
      <c r="F72" s="43" t="n"/>
      <c r="G72" s="44" t="n"/>
      <c r="H72" s="15" t="n"/>
      <c r="I72" s="15" t="n"/>
      <c r="J72" s="45" t="n"/>
      <c r="K72" s="46" t="n"/>
      <c r="L72" s="22" t="n"/>
      <c r="M72" s="51">
        <f>IF(OR($A72="",$E72="",$F72=""),"",IFERROR($E72*$F72/Assumptions!$F$12,""))</f>
        <v/>
      </c>
      <c r="N72" s="52">
        <f>IF($M72="","",IFERROR(CEILING($M72*(1+IF($G72="",Assumptions!$F$9,$G72)),Assumptions!$F$11),""))</f>
        <v/>
      </c>
      <c r="O72" s="11">
        <f>IF(OR($N72="",$H72=""),"",IFERROR($N72*VLOOKUP($H72,Assumptions!$A$5:$B$9,2,FALSE),""))</f>
        <v/>
      </c>
      <c r="P72" s="11">
        <f>IF(OR($A72="",$J72=""),"",IFERROR($J72*Assumptions!$F$5,""))</f>
        <v/>
      </c>
      <c r="Q72" s="11">
        <f>IF(OR($A72="",$K72=""),"",IFERROR(Assumptions!$F$6+IF($K72&lt;=Assumptions!$F$7,0,($K72-Assumptions!$F$7)*Assumptions!$F$8),""))</f>
        <v/>
      </c>
      <c r="R72" s="11">
        <f>IF(OR($O72="",$P72="",$Q72=""),"",IFERROR(SUM($O72:$Q72),""))</f>
        <v/>
      </c>
      <c r="S72" s="49" t="n"/>
      <c r="T72" s="11">
        <f>IF($R72="","",IFERROR($R72*(1+IF($S72="",Assumptions!$F$10,$S72)),""))</f>
        <v/>
      </c>
      <c r="U72" s="11">
        <f>IF(OR($T72="",$R72=""),"",IFERROR($T72-$R72,""))</f>
        <v/>
      </c>
      <c r="V72" s="53">
        <f>IF(OR($T72="",$E72=""),"",IFERROR($T72/$E72,""))</f>
        <v/>
      </c>
    </row>
    <row r="73" ht="30" customHeight="1">
      <c r="A73" s="15" t="n"/>
      <c r="B73" s="41" t="n"/>
      <c r="C73" s="15" t="n"/>
      <c r="D73" s="15" t="n"/>
      <c r="E73" s="42" t="n"/>
      <c r="F73" s="43" t="n"/>
      <c r="G73" s="44" t="n"/>
      <c r="H73" s="15" t="n"/>
      <c r="I73" s="15" t="n"/>
      <c r="J73" s="45" t="n"/>
      <c r="K73" s="46" t="n"/>
      <c r="L73" s="22" t="n"/>
      <c r="M73" s="47">
        <f>IF(OR($A73="",$E73="",$F73=""),"",IFERROR($E73*$F73/Assumptions!$F$12,""))</f>
        <v/>
      </c>
      <c r="N73" s="48">
        <f>IF($M73="","",IFERROR(CEILING($M73*(1+IF($G73="",Assumptions!$F$9,$G73)),Assumptions!$F$11),""))</f>
        <v/>
      </c>
      <c r="O73" s="7">
        <f>IF(OR($N73="",$H73=""),"",IFERROR($N73*VLOOKUP($H73,Assumptions!$A$5:$B$9,2,FALSE),""))</f>
        <v/>
      </c>
      <c r="P73" s="7">
        <f>IF(OR($A73="",$J73=""),"",IFERROR($J73*Assumptions!$F$5,""))</f>
        <v/>
      </c>
      <c r="Q73" s="7">
        <f>IF(OR($A73="",$K73=""),"",IFERROR(Assumptions!$F$6+IF($K73&lt;=Assumptions!$F$7,0,($K73-Assumptions!$F$7)*Assumptions!$F$8),""))</f>
        <v/>
      </c>
      <c r="R73" s="7">
        <f>IF(OR($O73="",$P73="",$Q73=""),"",IFERROR(SUM($O73:$Q73),""))</f>
        <v/>
      </c>
      <c r="S73" s="49" t="n"/>
      <c r="T73" s="7">
        <f>IF($R73="","",IFERROR($R73*(1+IF($S73="",Assumptions!$F$10,$S73)),""))</f>
        <v/>
      </c>
      <c r="U73" s="7">
        <f>IF(OR($T73="",$R73=""),"",IFERROR($T73-$R73,""))</f>
        <v/>
      </c>
      <c r="V73" s="50">
        <f>IF(OR($T73="",$E73=""),"",IFERROR($T73/$E73,""))</f>
        <v/>
      </c>
    </row>
    <row r="74" ht="30" customHeight="1">
      <c r="A74" s="15" t="n"/>
      <c r="B74" s="41" t="n"/>
      <c r="C74" s="15" t="n"/>
      <c r="D74" s="15" t="n"/>
      <c r="E74" s="42" t="n"/>
      <c r="F74" s="43" t="n"/>
      <c r="G74" s="44" t="n"/>
      <c r="H74" s="15" t="n"/>
      <c r="I74" s="15" t="n"/>
      <c r="J74" s="45" t="n"/>
      <c r="K74" s="46" t="n"/>
      <c r="L74" s="22" t="n"/>
      <c r="M74" s="51">
        <f>IF(OR($A74="",$E74="",$F74=""),"",IFERROR($E74*$F74/Assumptions!$F$12,""))</f>
        <v/>
      </c>
      <c r="N74" s="52">
        <f>IF($M74="","",IFERROR(CEILING($M74*(1+IF($G74="",Assumptions!$F$9,$G74)),Assumptions!$F$11),""))</f>
        <v/>
      </c>
      <c r="O74" s="11">
        <f>IF(OR($N74="",$H74=""),"",IFERROR($N74*VLOOKUP($H74,Assumptions!$A$5:$B$9,2,FALSE),""))</f>
        <v/>
      </c>
      <c r="P74" s="11">
        <f>IF(OR($A74="",$J74=""),"",IFERROR($J74*Assumptions!$F$5,""))</f>
        <v/>
      </c>
      <c r="Q74" s="11">
        <f>IF(OR($A74="",$K74=""),"",IFERROR(Assumptions!$F$6+IF($K74&lt;=Assumptions!$F$7,0,($K74-Assumptions!$F$7)*Assumptions!$F$8),""))</f>
        <v/>
      </c>
      <c r="R74" s="11">
        <f>IF(OR($O74="",$P74="",$Q74=""),"",IFERROR(SUM($O74:$Q74),""))</f>
        <v/>
      </c>
      <c r="S74" s="49" t="n"/>
      <c r="T74" s="11">
        <f>IF($R74="","",IFERROR($R74*(1+IF($S74="",Assumptions!$F$10,$S74)),""))</f>
        <v/>
      </c>
      <c r="U74" s="11">
        <f>IF(OR($T74="",$R74=""),"",IFERROR($T74-$R74,""))</f>
        <v/>
      </c>
      <c r="V74" s="53">
        <f>IF(OR($T74="",$E74=""),"",IFERROR($T74/$E74,""))</f>
        <v/>
      </c>
    </row>
    <row r="75" ht="30" customHeight="1">
      <c r="A75" s="15" t="n"/>
      <c r="B75" s="41" t="n"/>
      <c r="C75" s="15" t="n"/>
      <c r="D75" s="15" t="n"/>
      <c r="E75" s="42" t="n"/>
      <c r="F75" s="43" t="n"/>
      <c r="G75" s="44" t="n"/>
      <c r="H75" s="15" t="n"/>
      <c r="I75" s="15" t="n"/>
      <c r="J75" s="45" t="n"/>
      <c r="K75" s="46" t="n"/>
      <c r="L75" s="22" t="n"/>
      <c r="M75" s="47">
        <f>IF(OR($A75="",$E75="",$F75=""),"",IFERROR($E75*$F75/Assumptions!$F$12,""))</f>
        <v/>
      </c>
      <c r="N75" s="48">
        <f>IF($M75="","",IFERROR(CEILING($M75*(1+IF($G75="",Assumptions!$F$9,$G75)),Assumptions!$F$11),""))</f>
        <v/>
      </c>
      <c r="O75" s="7">
        <f>IF(OR($N75="",$H75=""),"",IFERROR($N75*VLOOKUP($H75,Assumptions!$A$5:$B$9,2,FALSE),""))</f>
        <v/>
      </c>
      <c r="P75" s="7">
        <f>IF(OR($A75="",$J75=""),"",IFERROR($J75*Assumptions!$F$5,""))</f>
        <v/>
      </c>
      <c r="Q75" s="7">
        <f>IF(OR($A75="",$K75=""),"",IFERROR(Assumptions!$F$6+IF($K75&lt;=Assumptions!$F$7,0,($K75-Assumptions!$F$7)*Assumptions!$F$8),""))</f>
        <v/>
      </c>
      <c r="R75" s="7">
        <f>IF(OR($O75="",$P75="",$Q75=""),"",IFERROR(SUM($O75:$Q75),""))</f>
        <v/>
      </c>
      <c r="S75" s="49" t="n"/>
      <c r="T75" s="7">
        <f>IF($R75="","",IFERROR($R75*(1+IF($S75="",Assumptions!$F$10,$S75)),""))</f>
        <v/>
      </c>
      <c r="U75" s="7">
        <f>IF(OR($T75="",$R75=""),"",IFERROR($T75-$R75,""))</f>
        <v/>
      </c>
      <c r="V75" s="50">
        <f>IF(OR($T75="",$E75=""),"",IFERROR($T75/$E75,""))</f>
        <v/>
      </c>
    </row>
    <row r="76" ht="30" customHeight="1">
      <c r="A76" s="15" t="n"/>
      <c r="B76" s="41" t="n"/>
      <c r="C76" s="15" t="n"/>
      <c r="D76" s="15" t="n"/>
      <c r="E76" s="42" t="n"/>
      <c r="F76" s="43" t="n"/>
      <c r="G76" s="44" t="n"/>
      <c r="H76" s="15" t="n"/>
      <c r="I76" s="15" t="n"/>
      <c r="J76" s="45" t="n"/>
      <c r="K76" s="46" t="n"/>
      <c r="L76" s="22" t="n"/>
      <c r="M76" s="51">
        <f>IF(OR($A76="",$E76="",$F76=""),"",IFERROR($E76*$F76/Assumptions!$F$12,""))</f>
        <v/>
      </c>
      <c r="N76" s="52">
        <f>IF($M76="","",IFERROR(CEILING($M76*(1+IF($G76="",Assumptions!$F$9,$G76)),Assumptions!$F$11),""))</f>
        <v/>
      </c>
      <c r="O76" s="11">
        <f>IF(OR($N76="",$H76=""),"",IFERROR($N76*VLOOKUP($H76,Assumptions!$A$5:$B$9,2,FALSE),""))</f>
        <v/>
      </c>
      <c r="P76" s="11">
        <f>IF(OR($A76="",$J76=""),"",IFERROR($J76*Assumptions!$F$5,""))</f>
        <v/>
      </c>
      <c r="Q76" s="11">
        <f>IF(OR($A76="",$K76=""),"",IFERROR(Assumptions!$F$6+IF($K76&lt;=Assumptions!$F$7,0,($K76-Assumptions!$F$7)*Assumptions!$F$8),""))</f>
        <v/>
      </c>
      <c r="R76" s="11">
        <f>IF(OR($O76="",$P76="",$Q76=""),"",IFERROR(SUM($O76:$Q76),""))</f>
        <v/>
      </c>
      <c r="S76" s="49" t="n"/>
      <c r="T76" s="11">
        <f>IF($R76="","",IFERROR($R76*(1+IF($S76="",Assumptions!$F$10,$S76)),""))</f>
        <v/>
      </c>
      <c r="U76" s="11">
        <f>IF(OR($T76="",$R76=""),"",IFERROR($T76-$R76,""))</f>
        <v/>
      </c>
      <c r="V76" s="53">
        <f>IF(OR($T76="",$E76=""),"",IFERROR($T76/$E76,""))</f>
        <v/>
      </c>
    </row>
    <row r="77" ht="30" customHeight="1">
      <c r="A77" s="15" t="n"/>
      <c r="B77" s="41" t="n"/>
      <c r="C77" s="15" t="n"/>
      <c r="D77" s="15" t="n"/>
      <c r="E77" s="42" t="n"/>
      <c r="F77" s="43" t="n"/>
      <c r="G77" s="44" t="n"/>
      <c r="H77" s="15" t="n"/>
      <c r="I77" s="15" t="n"/>
      <c r="J77" s="45" t="n"/>
      <c r="K77" s="46" t="n"/>
      <c r="L77" s="22" t="n"/>
      <c r="M77" s="47">
        <f>IF(OR($A77="",$E77="",$F77=""),"",IFERROR($E77*$F77/Assumptions!$F$12,""))</f>
        <v/>
      </c>
      <c r="N77" s="48">
        <f>IF($M77="","",IFERROR(CEILING($M77*(1+IF($G77="",Assumptions!$F$9,$G77)),Assumptions!$F$11),""))</f>
        <v/>
      </c>
      <c r="O77" s="7">
        <f>IF(OR($N77="",$H77=""),"",IFERROR($N77*VLOOKUP($H77,Assumptions!$A$5:$B$9,2,FALSE),""))</f>
        <v/>
      </c>
      <c r="P77" s="7">
        <f>IF(OR($A77="",$J77=""),"",IFERROR($J77*Assumptions!$F$5,""))</f>
        <v/>
      </c>
      <c r="Q77" s="7">
        <f>IF(OR($A77="",$K77=""),"",IFERROR(Assumptions!$F$6+IF($K77&lt;=Assumptions!$F$7,0,($K77-Assumptions!$F$7)*Assumptions!$F$8),""))</f>
        <v/>
      </c>
      <c r="R77" s="7">
        <f>IF(OR($O77="",$P77="",$Q77=""),"",IFERROR(SUM($O77:$Q77),""))</f>
        <v/>
      </c>
      <c r="S77" s="49" t="n"/>
      <c r="T77" s="7">
        <f>IF($R77="","",IFERROR($R77*(1+IF($S77="",Assumptions!$F$10,$S77)),""))</f>
        <v/>
      </c>
      <c r="U77" s="7">
        <f>IF(OR($T77="",$R77=""),"",IFERROR($T77-$R77,""))</f>
        <v/>
      </c>
      <c r="V77" s="50">
        <f>IF(OR($T77="",$E77=""),"",IFERROR($T77/$E77,""))</f>
        <v/>
      </c>
    </row>
    <row r="78" ht="30" customHeight="1">
      <c r="A78" s="15" t="n"/>
      <c r="B78" s="41" t="n"/>
      <c r="C78" s="15" t="n"/>
      <c r="D78" s="15" t="n"/>
      <c r="E78" s="42" t="n"/>
      <c r="F78" s="43" t="n"/>
      <c r="G78" s="44" t="n"/>
      <c r="H78" s="15" t="n"/>
      <c r="I78" s="15" t="n"/>
      <c r="J78" s="45" t="n"/>
      <c r="K78" s="46" t="n"/>
      <c r="L78" s="22" t="n"/>
      <c r="M78" s="51">
        <f>IF(OR($A78="",$E78="",$F78=""),"",IFERROR($E78*$F78/Assumptions!$F$12,""))</f>
        <v/>
      </c>
      <c r="N78" s="52">
        <f>IF($M78="","",IFERROR(CEILING($M78*(1+IF($G78="",Assumptions!$F$9,$G78)),Assumptions!$F$11),""))</f>
        <v/>
      </c>
      <c r="O78" s="11">
        <f>IF(OR($N78="",$H78=""),"",IFERROR($N78*VLOOKUP($H78,Assumptions!$A$5:$B$9,2,FALSE),""))</f>
        <v/>
      </c>
      <c r="P78" s="11">
        <f>IF(OR($A78="",$J78=""),"",IFERROR($J78*Assumptions!$F$5,""))</f>
        <v/>
      </c>
      <c r="Q78" s="11">
        <f>IF(OR($A78="",$K78=""),"",IFERROR(Assumptions!$F$6+IF($K78&lt;=Assumptions!$F$7,0,($K78-Assumptions!$F$7)*Assumptions!$F$8),""))</f>
        <v/>
      </c>
      <c r="R78" s="11">
        <f>IF(OR($O78="",$P78="",$Q78=""),"",IFERROR(SUM($O78:$Q78),""))</f>
        <v/>
      </c>
      <c r="S78" s="49" t="n"/>
      <c r="T78" s="11">
        <f>IF($R78="","",IFERROR($R78*(1+IF($S78="",Assumptions!$F$10,$S78)),""))</f>
        <v/>
      </c>
      <c r="U78" s="11">
        <f>IF(OR($T78="",$R78=""),"",IFERROR($T78-$R78,""))</f>
        <v/>
      </c>
      <c r="V78" s="53">
        <f>IF(OR($T78="",$E78=""),"",IFERROR($T78/$E78,""))</f>
        <v/>
      </c>
    </row>
    <row r="79" ht="30" customHeight="1">
      <c r="A79" s="15" t="n"/>
      <c r="B79" s="41" t="n"/>
      <c r="C79" s="15" t="n"/>
      <c r="D79" s="15" t="n"/>
      <c r="E79" s="42" t="n"/>
      <c r="F79" s="43" t="n"/>
      <c r="G79" s="44" t="n"/>
      <c r="H79" s="15" t="n"/>
      <c r="I79" s="15" t="n"/>
      <c r="J79" s="45" t="n"/>
      <c r="K79" s="46" t="n"/>
      <c r="L79" s="22" t="n"/>
      <c r="M79" s="47">
        <f>IF(OR($A79="",$E79="",$F79=""),"",IFERROR($E79*$F79/Assumptions!$F$12,""))</f>
        <v/>
      </c>
      <c r="N79" s="48">
        <f>IF($M79="","",IFERROR(CEILING($M79*(1+IF($G79="",Assumptions!$F$9,$G79)),Assumptions!$F$11),""))</f>
        <v/>
      </c>
      <c r="O79" s="7">
        <f>IF(OR($N79="",$H79=""),"",IFERROR($N79*VLOOKUP($H79,Assumptions!$A$5:$B$9,2,FALSE),""))</f>
        <v/>
      </c>
      <c r="P79" s="7">
        <f>IF(OR($A79="",$J79=""),"",IFERROR($J79*Assumptions!$F$5,""))</f>
        <v/>
      </c>
      <c r="Q79" s="7">
        <f>IF(OR($A79="",$K79=""),"",IFERROR(Assumptions!$F$6+IF($K79&lt;=Assumptions!$F$7,0,($K79-Assumptions!$F$7)*Assumptions!$F$8),""))</f>
        <v/>
      </c>
      <c r="R79" s="7">
        <f>IF(OR($O79="",$P79="",$Q79=""),"",IFERROR(SUM($O79:$Q79),""))</f>
        <v/>
      </c>
      <c r="S79" s="49" t="n"/>
      <c r="T79" s="7">
        <f>IF($R79="","",IFERROR($R79*(1+IF($S79="",Assumptions!$F$10,$S79)),""))</f>
        <v/>
      </c>
      <c r="U79" s="7">
        <f>IF(OR($T79="",$R79=""),"",IFERROR($T79-$R79,""))</f>
        <v/>
      </c>
      <c r="V79" s="50">
        <f>IF(OR($T79="",$E79=""),"",IFERROR($T79/$E79,""))</f>
        <v/>
      </c>
    </row>
    <row r="80" ht="30" customHeight="1">
      <c r="A80" s="15" t="n"/>
      <c r="B80" s="41" t="n"/>
      <c r="C80" s="15" t="n"/>
      <c r="D80" s="15" t="n"/>
      <c r="E80" s="42" t="n"/>
      <c r="F80" s="43" t="n"/>
      <c r="G80" s="44" t="n"/>
      <c r="H80" s="15" t="n"/>
      <c r="I80" s="15" t="n"/>
      <c r="J80" s="45" t="n"/>
      <c r="K80" s="46" t="n"/>
      <c r="L80" s="22" t="n"/>
      <c r="M80" s="51">
        <f>IF(OR($A80="",$E80="",$F80=""),"",IFERROR($E80*$F80/Assumptions!$F$12,""))</f>
        <v/>
      </c>
      <c r="N80" s="52">
        <f>IF($M80="","",IFERROR(CEILING($M80*(1+IF($G80="",Assumptions!$F$9,$G80)),Assumptions!$F$11),""))</f>
        <v/>
      </c>
      <c r="O80" s="11">
        <f>IF(OR($N80="",$H80=""),"",IFERROR($N80*VLOOKUP($H80,Assumptions!$A$5:$B$9,2,FALSE),""))</f>
        <v/>
      </c>
      <c r="P80" s="11">
        <f>IF(OR($A80="",$J80=""),"",IFERROR($J80*Assumptions!$F$5,""))</f>
        <v/>
      </c>
      <c r="Q80" s="11">
        <f>IF(OR($A80="",$K80=""),"",IFERROR(Assumptions!$F$6+IF($K80&lt;=Assumptions!$F$7,0,($K80-Assumptions!$F$7)*Assumptions!$F$8),""))</f>
        <v/>
      </c>
      <c r="R80" s="11">
        <f>IF(OR($O80="",$P80="",$Q80=""),"",IFERROR(SUM($O80:$Q80),""))</f>
        <v/>
      </c>
      <c r="S80" s="49" t="n"/>
      <c r="T80" s="11">
        <f>IF($R80="","",IFERROR($R80*(1+IF($S80="",Assumptions!$F$10,$S80)),""))</f>
        <v/>
      </c>
      <c r="U80" s="11">
        <f>IF(OR($T80="",$R80=""),"",IFERROR($T80-$R80,""))</f>
        <v/>
      </c>
      <c r="V80" s="53">
        <f>IF(OR($T80="",$E80=""),"",IFERROR($T80/$E80,""))</f>
        <v/>
      </c>
    </row>
    <row r="81" ht="30" customHeight="1">
      <c r="A81" s="15" t="n"/>
      <c r="B81" s="41" t="n"/>
      <c r="C81" s="15" t="n"/>
      <c r="D81" s="15" t="n"/>
      <c r="E81" s="42" t="n"/>
      <c r="F81" s="43" t="n"/>
      <c r="G81" s="44" t="n"/>
      <c r="H81" s="15" t="n"/>
      <c r="I81" s="15" t="n"/>
      <c r="J81" s="45" t="n"/>
      <c r="K81" s="46" t="n"/>
      <c r="L81" s="22" t="n"/>
      <c r="M81" s="47">
        <f>IF(OR($A81="",$E81="",$F81=""),"",IFERROR($E81*$F81/Assumptions!$F$12,""))</f>
        <v/>
      </c>
      <c r="N81" s="48">
        <f>IF($M81="","",IFERROR(CEILING($M81*(1+IF($G81="",Assumptions!$F$9,$G81)),Assumptions!$F$11),""))</f>
        <v/>
      </c>
      <c r="O81" s="7">
        <f>IF(OR($N81="",$H81=""),"",IFERROR($N81*VLOOKUP($H81,Assumptions!$A$5:$B$9,2,FALSE),""))</f>
        <v/>
      </c>
      <c r="P81" s="7">
        <f>IF(OR($A81="",$J81=""),"",IFERROR($J81*Assumptions!$F$5,""))</f>
        <v/>
      </c>
      <c r="Q81" s="7">
        <f>IF(OR($A81="",$K81=""),"",IFERROR(Assumptions!$F$6+IF($K81&lt;=Assumptions!$F$7,0,($K81-Assumptions!$F$7)*Assumptions!$F$8),""))</f>
        <v/>
      </c>
      <c r="R81" s="7">
        <f>IF(OR($O81="",$P81="",$Q81=""),"",IFERROR(SUM($O81:$Q81),""))</f>
        <v/>
      </c>
      <c r="S81" s="49" t="n"/>
      <c r="T81" s="7">
        <f>IF($R81="","",IFERROR($R81*(1+IF($S81="",Assumptions!$F$10,$S81)),""))</f>
        <v/>
      </c>
      <c r="U81" s="7">
        <f>IF(OR($T81="",$R81=""),"",IFERROR($T81-$R81,""))</f>
        <v/>
      </c>
      <c r="V81" s="50">
        <f>IF(OR($T81="",$E81=""),"",IFERROR($T81/$E81,""))</f>
        <v/>
      </c>
    </row>
    <row r="82" ht="30" customHeight="1">
      <c r="A82" s="15" t="n"/>
      <c r="B82" s="41" t="n"/>
      <c r="C82" s="15" t="n"/>
      <c r="D82" s="15" t="n"/>
      <c r="E82" s="42" t="n"/>
      <c r="F82" s="43" t="n"/>
      <c r="G82" s="44" t="n"/>
      <c r="H82" s="15" t="n"/>
      <c r="I82" s="15" t="n"/>
      <c r="J82" s="45" t="n"/>
      <c r="K82" s="46" t="n"/>
      <c r="L82" s="22" t="n"/>
      <c r="M82" s="51">
        <f>IF(OR($A82="",$E82="",$F82=""),"",IFERROR($E82*$F82/Assumptions!$F$12,""))</f>
        <v/>
      </c>
      <c r="N82" s="52">
        <f>IF($M82="","",IFERROR(CEILING($M82*(1+IF($G82="",Assumptions!$F$9,$G82)),Assumptions!$F$11),""))</f>
        <v/>
      </c>
      <c r="O82" s="11">
        <f>IF(OR($N82="",$H82=""),"",IFERROR($N82*VLOOKUP($H82,Assumptions!$A$5:$B$9,2,FALSE),""))</f>
        <v/>
      </c>
      <c r="P82" s="11">
        <f>IF(OR($A82="",$J82=""),"",IFERROR($J82*Assumptions!$F$5,""))</f>
        <v/>
      </c>
      <c r="Q82" s="11">
        <f>IF(OR($A82="",$K82=""),"",IFERROR(Assumptions!$F$6+IF($K82&lt;=Assumptions!$F$7,0,($K82-Assumptions!$F$7)*Assumptions!$F$8),""))</f>
        <v/>
      </c>
      <c r="R82" s="11">
        <f>IF(OR($O82="",$P82="",$Q82=""),"",IFERROR(SUM($O82:$Q82),""))</f>
        <v/>
      </c>
      <c r="S82" s="49" t="n"/>
      <c r="T82" s="11">
        <f>IF($R82="","",IFERROR($R82*(1+IF($S82="",Assumptions!$F$10,$S82)),""))</f>
        <v/>
      </c>
      <c r="U82" s="11">
        <f>IF(OR($T82="",$R82=""),"",IFERROR($T82-$R82,""))</f>
        <v/>
      </c>
      <c r="V82" s="53">
        <f>IF(OR($T82="",$E82=""),"",IFERROR($T82/$E82,""))</f>
        <v/>
      </c>
    </row>
    <row r="83" ht="30" customHeight="1">
      <c r="A83" s="15" t="n"/>
      <c r="B83" s="41" t="n"/>
      <c r="C83" s="15" t="n"/>
      <c r="D83" s="15" t="n"/>
      <c r="E83" s="42" t="n"/>
      <c r="F83" s="43" t="n"/>
      <c r="G83" s="44" t="n"/>
      <c r="H83" s="15" t="n"/>
      <c r="I83" s="15" t="n"/>
      <c r="J83" s="45" t="n"/>
      <c r="K83" s="46" t="n"/>
      <c r="L83" s="22" t="n"/>
      <c r="M83" s="47">
        <f>IF(OR($A83="",$E83="",$F83=""),"",IFERROR($E83*$F83/Assumptions!$F$12,""))</f>
        <v/>
      </c>
      <c r="N83" s="48">
        <f>IF($M83="","",IFERROR(CEILING($M83*(1+IF($G83="",Assumptions!$F$9,$G83)),Assumptions!$F$11),""))</f>
        <v/>
      </c>
      <c r="O83" s="7">
        <f>IF(OR($N83="",$H83=""),"",IFERROR($N83*VLOOKUP($H83,Assumptions!$A$5:$B$9,2,FALSE),""))</f>
        <v/>
      </c>
      <c r="P83" s="7">
        <f>IF(OR($A83="",$J83=""),"",IFERROR($J83*Assumptions!$F$5,""))</f>
        <v/>
      </c>
      <c r="Q83" s="7">
        <f>IF(OR($A83="",$K83=""),"",IFERROR(Assumptions!$F$6+IF($K83&lt;=Assumptions!$F$7,0,($K83-Assumptions!$F$7)*Assumptions!$F$8),""))</f>
        <v/>
      </c>
      <c r="R83" s="7">
        <f>IF(OR($O83="",$P83="",$Q83=""),"",IFERROR(SUM($O83:$Q83),""))</f>
        <v/>
      </c>
      <c r="S83" s="49" t="n"/>
      <c r="T83" s="7">
        <f>IF($R83="","",IFERROR($R83*(1+IF($S83="",Assumptions!$F$10,$S83)),""))</f>
        <v/>
      </c>
      <c r="U83" s="7">
        <f>IF(OR($T83="",$R83=""),"",IFERROR($T83-$R83,""))</f>
        <v/>
      </c>
      <c r="V83" s="50">
        <f>IF(OR($T83="",$E83=""),"",IFERROR($T83/$E83,""))</f>
        <v/>
      </c>
    </row>
    <row r="84" ht="30" customHeight="1">
      <c r="A84" s="15" t="n"/>
      <c r="B84" s="41" t="n"/>
      <c r="C84" s="15" t="n"/>
      <c r="D84" s="15" t="n"/>
      <c r="E84" s="42" t="n"/>
      <c r="F84" s="43" t="n"/>
      <c r="G84" s="44" t="n"/>
      <c r="H84" s="15" t="n"/>
      <c r="I84" s="15" t="n"/>
      <c r="J84" s="45" t="n"/>
      <c r="K84" s="46" t="n"/>
      <c r="L84" s="22" t="n"/>
      <c r="M84" s="51">
        <f>IF(OR($A84="",$E84="",$F84=""),"",IFERROR($E84*$F84/Assumptions!$F$12,""))</f>
        <v/>
      </c>
      <c r="N84" s="52">
        <f>IF($M84="","",IFERROR(CEILING($M84*(1+IF($G84="",Assumptions!$F$9,$G84)),Assumptions!$F$11),""))</f>
        <v/>
      </c>
      <c r="O84" s="11">
        <f>IF(OR($N84="",$H84=""),"",IFERROR($N84*VLOOKUP($H84,Assumptions!$A$5:$B$9,2,FALSE),""))</f>
        <v/>
      </c>
      <c r="P84" s="11">
        <f>IF(OR($A84="",$J84=""),"",IFERROR($J84*Assumptions!$F$5,""))</f>
        <v/>
      </c>
      <c r="Q84" s="11">
        <f>IF(OR($A84="",$K84=""),"",IFERROR(Assumptions!$F$6+IF($K84&lt;=Assumptions!$F$7,0,($K84-Assumptions!$F$7)*Assumptions!$F$8),""))</f>
        <v/>
      </c>
      <c r="R84" s="11">
        <f>IF(OR($O84="",$P84="",$Q84=""),"",IFERROR(SUM($O84:$Q84),""))</f>
        <v/>
      </c>
      <c r="S84" s="49" t="n"/>
      <c r="T84" s="11">
        <f>IF($R84="","",IFERROR($R84*(1+IF($S84="",Assumptions!$F$10,$S84)),""))</f>
        <v/>
      </c>
      <c r="U84" s="11">
        <f>IF(OR($T84="",$R84=""),"",IFERROR($T84-$R84,""))</f>
        <v/>
      </c>
      <c r="V84" s="53">
        <f>IF(OR($T84="",$E84=""),"",IFERROR($T84/$E84,""))</f>
        <v/>
      </c>
    </row>
    <row r="85" ht="30" customHeight="1">
      <c r="A85" s="15" t="n"/>
      <c r="B85" s="41" t="n"/>
      <c r="C85" s="15" t="n"/>
      <c r="D85" s="15" t="n"/>
      <c r="E85" s="42" t="n"/>
      <c r="F85" s="43" t="n"/>
      <c r="G85" s="44" t="n"/>
      <c r="H85" s="15" t="n"/>
      <c r="I85" s="15" t="n"/>
      <c r="J85" s="45" t="n"/>
      <c r="K85" s="46" t="n"/>
      <c r="L85" s="22" t="n"/>
      <c r="M85" s="47">
        <f>IF(OR($A85="",$E85="",$F85=""),"",IFERROR($E85*$F85/Assumptions!$F$12,""))</f>
        <v/>
      </c>
      <c r="N85" s="48">
        <f>IF($M85="","",IFERROR(CEILING($M85*(1+IF($G85="",Assumptions!$F$9,$G85)),Assumptions!$F$11),""))</f>
        <v/>
      </c>
      <c r="O85" s="7">
        <f>IF(OR($N85="",$H85=""),"",IFERROR($N85*VLOOKUP($H85,Assumptions!$A$5:$B$9,2,FALSE),""))</f>
        <v/>
      </c>
      <c r="P85" s="7">
        <f>IF(OR($A85="",$J85=""),"",IFERROR($J85*Assumptions!$F$5,""))</f>
        <v/>
      </c>
      <c r="Q85" s="7">
        <f>IF(OR($A85="",$K85=""),"",IFERROR(Assumptions!$F$6+IF($K85&lt;=Assumptions!$F$7,0,($K85-Assumptions!$F$7)*Assumptions!$F$8),""))</f>
        <v/>
      </c>
      <c r="R85" s="7">
        <f>IF(OR($O85="",$P85="",$Q85=""),"",IFERROR(SUM($O85:$Q85),""))</f>
        <v/>
      </c>
      <c r="S85" s="49" t="n"/>
      <c r="T85" s="7">
        <f>IF($R85="","",IFERROR($R85*(1+IF($S85="",Assumptions!$F$10,$S85)),""))</f>
        <v/>
      </c>
      <c r="U85" s="7">
        <f>IF(OR($T85="",$R85=""),"",IFERROR($T85-$R85,""))</f>
        <v/>
      </c>
      <c r="V85" s="50">
        <f>IF(OR($T85="",$E85=""),"",IFERROR($T85/$E85,""))</f>
        <v/>
      </c>
    </row>
    <row r="86" ht="30" customHeight="1">
      <c r="A86" s="15" t="n"/>
      <c r="B86" s="41" t="n"/>
      <c r="C86" s="15" t="n"/>
      <c r="D86" s="15" t="n"/>
      <c r="E86" s="42" t="n"/>
      <c r="F86" s="43" t="n"/>
      <c r="G86" s="44" t="n"/>
      <c r="H86" s="15" t="n"/>
      <c r="I86" s="15" t="n"/>
      <c r="J86" s="45" t="n"/>
      <c r="K86" s="46" t="n"/>
      <c r="L86" s="22" t="n"/>
      <c r="M86" s="51">
        <f>IF(OR($A86="",$E86="",$F86=""),"",IFERROR($E86*$F86/Assumptions!$F$12,""))</f>
        <v/>
      </c>
      <c r="N86" s="52">
        <f>IF($M86="","",IFERROR(CEILING($M86*(1+IF($G86="",Assumptions!$F$9,$G86)),Assumptions!$F$11),""))</f>
        <v/>
      </c>
      <c r="O86" s="11">
        <f>IF(OR($N86="",$H86=""),"",IFERROR($N86*VLOOKUP($H86,Assumptions!$A$5:$B$9,2,FALSE),""))</f>
        <v/>
      </c>
      <c r="P86" s="11">
        <f>IF(OR($A86="",$J86=""),"",IFERROR($J86*Assumptions!$F$5,""))</f>
        <v/>
      </c>
      <c r="Q86" s="11">
        <f>IF(OR($A86="",$K86=""),"",IFERROR(Assumptions!$F$6+IF($K86&lt;=Assumptions!$F$7,0,($K86-Assumptions!$F$7)*Assumptions!$F$8),""))</f>
        <v/>
      </c>
      <c r="R86" s="11">
        <f>IF(OR($O86="",$P86="",$Q86=""),"",IFERROR(SUM($O86:$Q86),""))</f>
        <v/>
      </c>
      <c r="S86" s="49" t="n"/>
      <c r="T86" s="11">
        <f>IF($R86="","",IFERROR($R86*(1+IF($S86="",Assumptions!$F$10,$S86)),""))</f>
        <v/>
      </c>
      <c r="U86" s="11">
        <f>IF(OR($T86="",$R86=""),"",IFERROR($T86-$R86,""))</f>
        <v/>
      </c>
      <c r="V86" s="53">
        <f>IF(OR($T86="",$E86=""),"",IFERROR($T86/$E86,""))</f>
        <v/>
      </c>
    </row>
    <row r="87" ht="30" customHeight="1">
      <c r="A87" s="15" t="n"/>
      <c r="B87" s="41" t="n"/>
      <c r="C87" s="15" t="n"/>
      <c r="D87" s="15" t="n"/>
      <c r="E87" s="42" t="n"/>
      <c r="F87" s="43" t="n"/>
      <c r="G87" s="44" t="n"/>
      <c r="H87" s="15" t="n"/>
      <c r="I87" s="15" t="n"/>
      <c r="J87" s="45" t="n"/>
      <c r="K87" s="46" t="n"/>
      <c r="L87" s="22" t="n"/>
      <c r="M87" s="47">
        <f>IF(OR($A87="",$E87="",$F87=""),"",IFERROR($E87*$F87/Assumptions!$F$12,""))</f>
        <v/>
      </c>
      <c r="N87" s="48">
        <f>IF($M87="","",IFERROR(CEILING($M87*(1+IF($G87="",Assumptions!$F$9,$G87)),Assumptions!$F$11),""))</f>
        <v/>
      </c>
      <c r="O87" s="7">
        <f>IF(OR($N87="",$H87=""),"",IFERROR($N87*VLOOKUP($H87,Assumptions!$A$5:$B$9,2,FALSE),""))</f>
        <v/>
      </c>
      <c r="P87" s="7">
        <f>IF(OR($A87="",$J87=""),"",IFERROR($J87*Assumptions!$F$5,""))</f>
        <v/>
      </c>
      <c r="Q87" s="7">
        <f>IF(OR($A87="",$K87=""),"",IFERROR(Assumptions!$F$6+IF($K87&lt;=Assumptions!$F$7,0,($K87-Assumptions!$F$7)*Assumptions!$F$8),""))</f>
        <v/>
      </c>
      <c r="R87" s="7">
        <f>IF(OR($O87="",$P87="",$Q87=""),"",IFERROR(SUM($O87:$Q87),""))</f>
        <v/>
      </c>
      <c r="S87" s="49" t="n"/>
      <c r="T87" s="7">
        <f>IF($R87="","",IFERROR($R87*(1+IF($S87="",Assumptions!$F$10,$S87)),""))</f>
        <v/>
      </c>
      <c r="U87" s="7">
        <f>IF(OR($T87="",$R87=""),"",IFERROR($T87-$R87,""))</f>
        <v/>
      </c>
      <c r="V87" s="50">
        <f>IF(OR($T87="",$E87=""),"",IFERROR($T87/$E87,""))</f>
        <v/>
      </c>
    </row>
    <row r="88" ht="30" customHeight="1">
      <c r="A88" s="15" t="n"/>
      <c r="B88" s="41" t="n"/>
      <c r="C88" s="15" t="n"/>
      <c r="D88" s="15" t="n"/>
      <c r="E88" s="42" t="n"/>
      <c r="F88" s="43" t="n"/>
      <c r="G88" s="44" t="n"/>
      <c r="H88" s="15" t="n"/>
      <c r="I88" s="15" t="n"/>
      <c r="J88" s="45" t="n"/>
      <c r="K88" s="46" t="n"/>
      <c r="L88" s="22" t="n"/>
      <c r="M88" s="51">
        <f>IF(OR($A88="",$E88="",$F88=""),"",IFERROR($E88*$F88/Assumptions!$F$12,""))</f>
        <v/>
      </c>
      <c r="N88" s="52">
        <f>IF($M88="","",IFERROR(CEILING($M88*(1+IF($G88="",Assumptions!$F$9,$G88)),Assumptions!$F$11),""))</f>
        <v/>
      </c>
      <c r="O88" s="11">
        <f>IF(OR($N88="",$H88=""),"",IFERROR($N88*VLOOKUP($H88,Assumptions!$A$5:$B$9,2,FALSE),""))</f>
        <v/>
      </c>
      <c r="P88" s="11">
        <f>IF(OR($A88="",$J88=""),"",IFERROR($J88*Assumptions!$F$5,""))</f>
        <v/>
      </c>
      <c r="Q88" s="11">
        <f>IF(OR($A88="",$K88=""),"",IFERROR(Assumptions!$F$6+IF($K88&lt;=Assumptions!$F$7,0,($K88-Assumptions!$F$7)*Assumptions!$F$8),""))</f>
        <v/>
      </c>
      <c r="R88" s="11">
        <f>IF(OR($O88="",$P88="",$Q88=""),"",IFERROR(SUM($O88:$Q88),""))</f>
        <v/>
      </c>
      <c r="S88" s="49" t="n"/>
      <c r="T88" s="11">
        <f>IF($R88="","",IFERROR($R88*(1+IF($S88="",Assumptions!$F$10,$S88)),""))</f>
        <v/>
      </c>
      <c r="U88" s="11">
        <f>IF(OR($T88="",$R88=""),"",IFERROR($T88-$R88,""))</f>
        <v/>
      </c>
      <c r="V88" s="53">
        <f>IF(OR($T88="",$E88=""),"",IFERROR($T88/$E88,""))</f>
        <v/>
      </c>
    </row>
    <row r="89" ht="30" customHeight="1">
      <c r="A89" s="15" t="n"/>
      <c r="B89" s="41" t="n"/>
      <c r="C89" s="15" t="n"/>
      <c r="D89" s="15" t="n"/>
      <c r="E89" s="42" t="n"/>
      <c r="F89" s="43" t="n"/>
      <c r="G89" s="44" t="n"/>
      <c r="H89" s="15" t="n"/>
      <c r="I89" s="15" t="n"/>
      <c r="J89" s="45" t="n"/>
      <c r="K89" s="46" t="n"/>
      <c r="L89" s="22" t="n"/>
      <c r="M89" s="47">
        <f>IF(OR($A89="",$E89="",$F89=""),"",IFERROR($E89*$F89/Assumptions!$F$12,""))</f>
        <v/>
      </c>
      <c r="N89" s="48">
        <f>IF($M89="","",IFERROR(CEILING($M89*(1+IF($G89="",Assumptions!$F$9,$G89)),Assumptions!$F$11),""))</f>
        <v/>
      </c>
      <c r="O89" s="7">
        <f>IF(OR($N89="",$H89=""),"",IFERROR($N89*VLOOKUP($H89,Assumptions!$A$5:$B$9,2,FALSE),""))</f>
        <v/>
      </c>
      <c r="P89" s="7">
        <f>IF(OR($A89="",$J89=""),"",IFERROR($J89*Assumptions!$F$5,""))</f>
        <v/>
      </c>
      <c r="Q89" s="7">
        <f>IF(OR($A89="",$K89=""),"",IFERROR(Assumptions!$F$6+IF($K89&lt;=Assumptions!$F$7,0,($K89-Assumptions!$F$7)*Assumptions!$F$8),""))</f>
        <v/>
      </c>
      <c r="R89" s="7">
        <f>IF(OR($O89="",$P89="",$Q89=""),"",IFERROR(SUM($O89:$Q89),""))</f>
        <v/>
      </c>
      <c r="S89" s="49" t="n"/>
      <c r="T89" s="7">
        <f>IF($R89="","",IFERROR($R89*(1+IF($S89="",Assumptions!$F$10,$S89)),""))</f>
        <v/>
      </c>
      <c r="U89" s="7">
        <f>IF(OR($T89="",$R89=""),"",IFERROR($T89-$R89,""))</f>
        <v/>
      </c>
      <c r="V89" s="50">
        <f>IF(OR($T89="",$E89=""),"",IFERROR($T89/$E89,""))</f>
        <v/>
      </c>
    </row>
    <row r="90" ht="30" customHeight="1">
      <c r="A90" s="15" t="n"/>
      <c r="B90" s="41" t="n"/>
      <c r="C90" s="15" t="n"/>
      <c r="D90" s="15" t="n"/>
      <c r="E90" s="42" t="n"/>
      <c r="F90" s="43" t="n"/>
      <c r="G90" s="44" t="n"/>
      <c r="H90" s="15" t="n"/>
      <c r="I90" s="15" t="n"/>
      <c r="J90" s="45" t="n"/>
      <c r="K90" s="46" t="n"/>
      <c r="L90" s="22" t="n"/>
      <c r="M90" s="51">
        <f>IF(OR($A90="",$E90="",$F90=""),"",IFERROR($E90*$F90/Assumptions!$F$12,""))</f>
        <v/>
      </c>
      <c r="N90" s="52">
        <f>IF($M90="","",IFERROR(CEILING($M90*(1+IF($G90="",Assumptions!$F$9,$G90)),Assumptions!$F$11),""))</f>
        <v/>
      </c>
      <c r="O90" s="11">
        <f>IF(OR($N90="",$H90=""),"",IFERROR($N90*VLOOKUP($H90,Assumptions!$A$5:$B$9,2,FALSE),""))</f>
        <v/>
      </c>
      <c r="P90" s="11">
        <f>IF(OR($A90="",$J90=""),"",IFERROR($J90*Assumptions!$F$5,""))</f>
        <v/>
      </c>
      <c r="Q90" s="11">
        <f>IF(OR($A90="",$K90=""),"",IFERROR(Assumptions!$F$6+IF($K90&lt;=Assumptions!$F$7,0,($K90-Assumptions!$F$7)*Assumptions!$F$8),""))</f>
        <v/>
      </c>
      <c r="R90" s="11">
        <f>IF(OR($O90="",$P90="",$Q90=""),"",IFERROR(SUM($O90:$Q90),""))</f>
        <v/>
      </c>
      <c r="S90" s="49" t="n"/>
      <c r="T90" s="11">
        <f>IF($R90="","",IFERROR($R90*(1+IF($S90="",Assumptions!$F$10,$S90)),""))</f>
        <v/>
      </c>
      <c r="U90" s="11">
        <f>IF(OR($T90="",$R90=""),"",IFERROR($T90-$R90,""))</f>
        <v/>
      </c>
      <c r="V90" s="53">
        <f>IF(OR($T90="",$E90=""),"",IFERROR($T90/$E90,""))</f>
        <v/>
      </c>
    </row>
    <row r="91" ht="30" customHeight="1">
      <c r="A91" s="15" t="n"/>
      <c r="B91" s="41" t="n"/>
      <c r="C91" s="15" t="n"/>
      <c r="D91" s="15" t="n"/>
      <c r="E91" s="42" t="n"/>
      <c r="F91" s="43" t="n"/>
      <c r="G91" s="44" t="n"/>
      <c r="H91" s="15" t="n"/>
      <c r="I91" s="15" t="n"/>
      <c r="J91" s="45" t="n"/>
      <c r="K91" s="46" t="n"/>
      <c r="L91" s="22" t="n"/>
      <c r="M91" s="47">
        <f>IF(OR($A91="",$E91="",$F91=""),"",IFERROR($E91*$F91/Assumptions!$F$12,""))</f>
        <v/>
      </c>
      <c r="N91" s="48">
        <f>IF($M91="","",IFERROR(CEILING($M91*(1+IF($G91="",Assumptions!$F$9,$G91)),Assumptions!$F$11),""))</f>
        <v/>
      </c>
      <c r="O91" s="7">
        <f>IF(OR($N91="",$H91=""),"",IFERROR($N91*VLOOKUP($H91,Assumptions!$A$5:$B$9,2,FALSE),""))</f>
        <v/>
      </c>
      <c r="P91" s="7">
        <f>IF(OR($A91="",$J91=""),"",IFERROR($J91*Assumptions!$F$5,""))</f>
        <v/>
      </c>
      <c r="Q91" s="7">
        <f>IF(OR($A91="",$K91=""),"",IFERROR(Assumptions!$F$6+IF($K91&lt;=Assumptions!$F$7,0,($K91-Assumptions!$F$7)*Assumptions!$F$8),""))</f>
        <v/>
      </c>
      <c r="R91" s="7">
        <f>IF(OR($O91="",$P91="",$Q91=""),"",IFERROR(SUM($O91:$Q91),""))</f>
        <v/>
      </c>
      <c r="S91" s="49" t="n"/>
      <c r="T91" s="7">
        <f>IF($R91="","",IFERROR($R91*(1+IF($S91="",Assumptions!$F$10,$S91)),""))</f>
        <v/>
      </c>
      <c r="U91" s="7">
        <f>IF(OR($T91="",$R91=""),"",IFERROR($T91-$R91,""))</f>
        <v/>
      </c>
      <c r="V91" s="50">
        <f>IF(OR($T91="",$E91=""),"",IFERROR($T91/$E91,""))</f>
        <v/>
      </c>
    </row>
    <row r="92" ht="30" customHeight="1">
      <c r="A92" s="15" t="n"/>
      <c r="B92" s="41" t="n"/>
      <c r="C92" s="15" t="n"/>
      <c r="D92" s="15" t="n"/>
      <c r="E92" s="42" t="n"/>
      <c r="F92" s="43" t="n"/>
      <c r="G92" s="44" t="n"/>
      <c r="H92" s="15" t="n"/>
      <c r="I92" s="15" t="n"/>
      <c r="J92" s="45" t="n"/>
      <c r="K92" s="46" t="n"/>
      <c r="L92" s="22" t="n"/>
      <c r="M92" s="51">
        <f>IF(OR($A92="",$E92="",$F92=""),"",IFERROR($E92*$F92/Assumptions!$F$12,""))</f>
        <v/>
      </c>
      <c r="N92" s="52">
        <f>IF($M92="","",IFERROR(CEILING($M92*(1+IF($G92="",Assumptions!$F$9,$G92)),Assumptions!$F$11),""))</f>
        <v/>
      </c>
      <c r="O92" s="11">
        <f>IF(OR($N92="",$H92=""),"",IFERROR($N92*VLOOKUP($H92,Assumptions!$A$5:$B$9,2,FALSE),""))</f>
        <v/>
      </c>
      <c r="P92" s="11">
        <f>IF(OR($A92="",$J92=""),"",IFERROR($J92*Assumptions!$F$5,""))</f>
        <v/>
      </c>
      <c r="Q92" s="11">
        <f>IF(OR($A92="",$K92=""),"",IFERROR(Assumptions!$F$6+IF($K92&lt;=Assumptions!$F$7,0,($K92-Assumptions!$F$7)*Assumptions!$F$8),""))</f>
        <v/>
      </c>
      <c r="R92" s="11">
        <f>IF(OR($O92="",$P92="",$Q92=""),"",IFERROR(SUM($O92:$Q92),""))</f>
        <v/>
      </c>
      <c r="S92" s="49" t="n"/>
      <c r="T92" s="11">
        <f>IF($R92="","",IFERROR($R92*(1+IF($S92="",Assumptions!$F$10,$S92)),""))</f>
        <v/>
      </c>
      <c r="U92" s="11">
        <f>IF(OR($T92="",$R92=""),"",IFERROR($T92-$R92,""))</f>
        <v/>
      </c>
      <c r="V92" s="53">
        <f>IF(OR($T92="",$E92=""),"",IFERROR($T92/$E92,""))</f>
        <v/>
      </c>
    </row>
    <row r="93" ht="30" customHeight="1">
      <c r="A93" s="15" t="n"/>
      <c r="B93" s="41" t="n"/>
      <c r="C93" s="15" t="n"/>
      <c r="D93" s="15" t="n"/>
      <c r="E93" s="42" t="n"/>
      <c r="F93" s="43" t="n"/>
      <c r="G93" s="44" t="n"/>
      <c r="H93" s="15" t="n"/>
      <c r="I93" s="15" t="n"/>
      <c r="J93" s="45" t="n"/>
      <c r="K93" s="46" t="n"/>
      <c r="L93" s="22" t="n"/>
      <c r="M93" s="47">
        <f>IF(OR($A93="",$E93="",$F93=""),"",IFERROR($E93*$F93/Assumptions!$F$12,""))</f>
        <v/>
      </c>
      <c r="N93" s="48">
        <f>IF($M93="","",IFERROR(CEILING($M93*(1+IF($G93="",Assumptions!$F$9,$G93)),Assumptions!$F$11),""))</f>
        <v/>
      </c>
      <c r="O93" s="7">
        <f>IF(OR($N93="",$H93=""),"",IFERROR($N93*VLOOKUP($H93,Assumptions!$A$5:$B$9,2,FALSE),""))</f>
        <v/>
      </c>
      <c r="P93" s="7">
        <f>IF(OR($A93="",$J93=""),"",IFERROR($J93*Assumptions!$F$5,""))</f>
        <v/>
      </c>
      <c r="Q93" s="7">
        <f>IF(OR($A93="",$K93=""),"",IFERROR(Assumptions!$F$6+IF($K93&lt;=Assumptions!$F$7,0,($K93-Assumptions!$F$7)*Assumptions!$F$8),""))</f>
        <v/>
      </c>
      <c r="R93" s="7">
        <f>IF(OR($O93="",$P93="",$Q93=""),"",IFERROR(SUM($O93:$Q93),""))</f>
        <v/>
      </c>
      <c r="S93" s="49" t="n"/>
      <c r="T93" s="7">
        <f>IF($R93="","",IFERROR($R93*(1+IF($S93="",Assumptions!$F$10,$S93)),""))</f>
        <v/>
      </c>
      <c r="U93" s="7">
        <f>IF(OR($T93="",$R93=""),"",IFERROR($T93-$R93,""))</f>
        <v/>
      </c>
      <c r="V93" s="50">
        <f>IF(OR($T93="",$E93=""),"",IFERROR($T93/$E93,""))</f>
        <v/>
      </c>
    </row>
    <row r="94" ht="30" customHeight="1">
      <c r="A94" s="15" t="n"/>
      <c r="B94" s="41" t="n"/>
      <c r="C94" s="15" t="n"/>
      <c r="D94" s="15" t="n"/>
      <c r="E94" s="42" t="n"/>
      <c r="F94" s="43" t="n"/>
      <c r="G94" s="44" t="n"/>
      <c r="H94" s="15" t="n"/>
      <c r="I94" s="15" t="n"/>
      <c r="J94" s="45" t="n"/>
      <c r="K94" s="46" t="n"/>
      <c r="L94" s="22" t="n"/>
      <c r="M94" s="51">
        <f>IF(OR($A94="",$E94="",$F94=""),"",IFERROR($E94*$F94/Assumptions!$F$12,""))</f>
        <v/>
      </c>
      <c r="N94" s="52">
        <f>IF($M94="","",IFERROR(CEILING($M94*(1+IF($G94="",Assumptions!$F$9,$G94)),Assumptions!$F$11),""))</f>
        <v/>
      </c>
      <c r="O94" s="11">
        <f>IF(OR($N94="",$H94=""),"",IFERROR($N94*VLOOKUP($H94,Assumptions!$A$5:$B$9,2,FALSE),""))</f>
        <v/>
      </c>
      <c r="P94" s="11">
        <f>IF(OR($A94="",$J94=""),"",IFERROR($J94*Assumptions!$F$5,""))</f>
        <v/>
      </c>
      <c r="Q94" s="11">
        <f>IF(OR($A94="",$K94=""),"",IFERROR(Assumptions!$F$6+IF($K94&lt;=Assumptions!$F$7,0,($K94-Assumptions!$F$7)*Assumptions!$F$8),""))</f>
        <v/>
      </c>
      <c r="R94" s="11">
        <f>IF(OR($O94="",$P94="",$Q94=""),"",IFERROR(SUM($O94:$Q94),""))</f>
        <v/>
      </c>
      <c r="S94" s="49" t="n"/>
      <c r="T94" s="11">
        <f>IF($R94="","",IFERROR($R94*(1+IF($S94="",Assumptions!$F$10,$S94)),""))</f>
        <v/>
      </c>
      <c r="U94" s="11">
        <f>IF(OR($T94="",$R94=""),"",IFERROR($T94-$R94,""))</f>
        <v/>
      </c>
      <c r="V94" s="53">
        <f>IF(OR($T94="",$E94=""),"",IFERROR($T94/$E94,""))</f>
        <v/>
      </c>
    </row>
    <row r="95" ht="30" customHeight="1">
      <c r="A95" s="15" t="n"/>
      <c r="B95" s="41" t="n"/>
      <c r="C95" s="15" t="n"/>
      <c r="D95" s="15" t="n"/>
      <c r="E95" s="42" t="n"/>
      <c r="F95" s="43" t="n"/>
      <c r="G95" s="44" t="n"/>
      <c r="H95" s="15" t="n"/>
      <c r="I95" s="15" t="n"/>
      <c r="J95" s="45" t="n"/>
      <c r="K95" s="46" t="n"/>
      <c r="L95" s="22" t="n"/>
      <c r="M95" s="47">
        <f>IF(OR($A95="",$E95="",$F95=""),"",IFERROR($E95*$F95/Assumptions!$F$12,""))</f>
        <v/>
      </c>
      <c r="N95" s="48">
        <f>IF($M95="","",IFERROR(CEILING($M95*(1+IF($G95="",Assumptions!$F$9,$G95)),Assumptions!$F$11),""))</f>
        <v/>
      </c>
      <c r="O95" s="7">
        <f>IF(OR($N95="",$H95=""),"",IFERROR($N95*VLOOKUP($H95,Assumptions!$A$5:$B$9,2,FALSE),""))</f>
        <v/>
      </c>
      <c r="P95" s="7">
        <f>IF(OR($A95="",$J95=""),"",IFERROR($J95*Assumptions!$F$5,""))</f>
        <v/>
      </c>
      <c r="Q95" s="7">
        <f>IF(OR($A95="",$K95=""),"",IFERROR(Assumptions!$F$6+IF($K95&lt;=Assumptions!$F$7,0,($K95-Assumptions!$F$7)*Assumptions!$F$8),""))</f>
        <v/>
      </c>
      <c r="R95" s="7">
        <f>IF(OR($O95="",$P95="",$Q95=""),"",IFERROR(SUM($O95:$Q95),""))</f>
        <v/>
      </c>
      <c r="S95" s="49" t="n"/>
      <c r="T95" s="7">
        <f>IF($R95="","",IFERROR($R95*(1+IF($S95="",Assumptions!$F$10,$S95)),""))</f>
        <v/>
      </c>
      <c r="U95" s="7">
        <f>IF(OR($T95="",$R95=""),"",IFERROR($T95-$R95,""))</f>
        <v/>
      </c>
      <c r="V95" s="50">
        <f>IF(OR($T95="",$E95=""),"",IFERROR($T95/$E95,""))</f>
        <v/>
      </c>
    </row>
    <row r="96" ht="30" customHeight="1">
      <c r="A96" s="15" t="n"/>
      <c r="B96" s="41" t="n"/>
      <c r="C96" s="15" t="n"/>
      <c r="D96" s="15" t="n"/>
      <c r="E96" s="42" t="n"/>
      <c r="F96" s="43" t="n"/>
      <c r="G96" s="44" t="n"/>
      <c r="H96" s="15" t="n"/>
      <c r="I96" s="15" t="n"/>
      <c r="J96" s="45" t="n"/>
      <c r="K96" s="46" t="n"/>
      <c r="L96" s="22" t="n"/>
      <c r="M96" s="51">
        <f>IF(OR($A96="",$E96="",$F96=""),"",IFERROR($E96*$F96/Assumptions!$F$12,""))</f>
        <v/>
      </c>
      <c r="N96" s="52">
        <f>IF($M96="","",IFERROR(CEILING($M96*(1+IF($G96="",Assumptions!$F$9,$G96)),Assumptions!$F$11),""))</f>
        <v/>
      </c>
      <c r="O96" s="11">
        <f>IF(OR($N96="",$H96=""),"",IFERROR($N96*VLOOKUP($H96,Assumptions!$A$5:$B$9,2,FALSE),""))</f>
        <v/>
      </c>
      <c r="P96" s="11">
        <f>IF(OR($A96="",$J96=""),"",IFERROR($J96*Assumptions!$F$5,""))</f>
        <v/>
      </c>
      <c r="Q96" s="11">
        <f>IF(OR($A96="",$K96=""),"",IFERROR(Assumptions!$F$6+IF($K96&lt;=Assumptions!$F$7,0,($K96-Assumptions!$F$7)*Assumptions!$F$8),""))</f>
        <v/>
      </c>
      <c r="R96" s="11">
        <f>IF(OR($O96="",$P96="",$Q96=""),"",IFERROR(SUM($O96:$Q96),""))</f>
        <v/>
      </c>
      <c r="S96" s="49" t="n"/>
      <c r="T96" s="11">
        <f>IF($R96="","",IFERROR($R96*(1+IF($S96="",Assumptions!$F$10,$S96)),""))</f>
        <v/>
      </c>
      <c r="U96" s="11">
        <f>IF(OR($T96="",$R96=""),"",IFERROR($T96-$R96,""))</f>
        <v/>
      </c>
      <c r="V96" s="53">
        <f>IF(OR($T96="",$E96=""),"",IFERROR($T96/$E96,""))</f>
        <v/>
      </c>
    </row>
    <row r="97" ht="30" customHeight="1">
      <c r="A97" s="15" t="n"/>
      <c r="B97" s="41" t="n"/>
      <c r="C97" s="15" t="n"/>
      <c r="D97" s="15" t="n"/>
      <c r="E97" s="42" t="n"/>
      <c r="F97" s="43" t="n"/>
      <c r="G97" s="44" t="n"/>
      <c r="H97" s="15" t="n"/>
      <c r="I97" s="15" t="n"/>
      <c r="J97" s="45" t="n"/>
      <c r="K97" s="46" t="n"/>
      <c r="L97" s="22" t="n"/>
      <c r="M97" s="47">
        <f>IF(OR($A97="",$E97="",$F97=""),"",IFERROR($E97*$F97/Assumptions!$F$12,""))</f>
        <v/>
      </c>
      <c r="N97" s="48">
        <f>IF($M97="","",IFERROR(CEILING($M97*(1+IF($G97="",Assumptions!$F$9,$G97)),Assumptions!$F$11),""))</f>
        <v/>
      </c>
      <c r="O97" s="7">
        <f>IF(OR($N97="",$H97=""),"",IFERROR($N97*VLOOKUP($H97,Assumptions!$A$5:$B$9,2,FALSE),""))</f>
        <v/>
      </c>
      <c r="P97" s="7">
        <f>IF(OR($A97="",$J97=""),"",IFERROR($J97*Assumptions!$F$5,""))</f>
        <v/>
      </c>
      <c r="Q97" s="7">
        <f>IF(OR($A97="",$K97=""),"",IFERROR(Assumptions!$F$6+IF($K97&lt;=Assumptions!$F$7,0,($K97-Assumptions!$F$7)*Assumptions!$F$8),""))</f>
        <v/>
      </c>
      <c r="R97" s="7">
        <f>IF(OR($O97="",$P97="",$Q97=""),"",IFERROR(SUM($O97:$Q97),""))</f>
        <v/>
      </c>
      <c r="S97" s="49" t="n"/>
      <c r="T97" s="7">
        <f>IF($R97="","",IFERROR($R97*(1+IF($S97="",Assumptions!$F$10,$S97)),""))</f>
        <v/>
      </c>
      <c r="U97" s="7">
        <f>IF(OR($T97="",$R97=""),"",IFERROR($T97-$R97,""))</f>
        <v/>
      </c>
      <c r="V97" s="50">
        <f>IF(OR($T97="",$E97=""),"",IFERROR($T97/$E97,""))</f>
        <v/>
      </c>
    </row>
    <row r="98" ht="30" customHeight="1">
      <c r="A98" s="15" t="n"/>
      <c r="B98" s="41" t="n"/>
      <c r="C98" s="15" t="n"/>
      <c r="D98" s="15" t="n"/>
      <c r="E98" s="42" t="n"/>
      <c r="F98" s="43" t="n"/>
      <c r="G98" s="44" t="n"/>
      <c r="H98" s="15" t="n"/>
      <c r="I98" s="15" t="n"/>
      <c r="J98" s="45" t="n"/>
      <c r="K98" s="46" t="n"/>
      <c r="L98" s="22" t="n"/>
      <c r="M98" s="51">
        <f>IF(OR($A98="",$E98="",$F98=""),"",IFERROR($E98*$F98/Assumptions!$F$12,""))</f>
        <v/>
      </c>
      <c r="N98" s="52">
        <f>IF($M98="","",IFERROR(CEILING($M98*(1+IF($G98="",Assumptions!$F$9,$G98)),Assumptions!$F$11),""))</f>
        <v/>
      </c>
      <c r="O98" s="11">
        <f>IF(OR($N98="",$H98=""),"",IFERROR($N98*VLOOKUP($H98,Assumptions!$A$5:$B$9,2,FALSE),""))</f>
        <v/>
      </c>
      <c r="P98" s="11">
        <f>IF(OR($A98="",$J98=""),"",IFERROR($J98*Assumptions!$F$5,""))</f>
        <v/>
      </c>
      <c r="Q98" s="11">
        <f>IF(OR($A98="",$K98=""),"",IFERROR(Assumptions!$F$6+IF($K98&lt;=Assumptions!$F$7,0,($K98-Assumptions!$F$7)*Assumptions!$F$8),""))</f>
        <v/>
      </c>
      <c r="R98" s="11">
        <f>IF(OR($O98="",$P98="",$Q98=""),"",IFERROR(SUM($O98:$Q98),""))</f>
        <v/>
      </c>
      <c r="S98" s="49" t="n"/>
      <c r="T98" s="11">
        <f>IF($R98="","",IFERROR($R98*(1+IF($S98="",Assumptions!$F$10,$S98)),""))</f>
        <v/>
      </c>
      <c r="U98" s="11">
        <f>IF(OR($T98="",$R98=""),"",IFERROR($T98-$R98,""))</f>
        <v/>
      </c>
      <c r="V98" s="53">
        <f>IF(OR($T98="",$E98=""),"",IFERROR($T98/$E98,""))</f>
        <v/>
      </c>
    </row>
    <row r="99" ht="30" customHeight="1">
      <c r="A99" s="15" t="n"/>
      <c r="B99" s="41" t="n"/>
      <c r="C99" s="15" t="n"/>
      <c r="D99" s="15" t="n"/>
      <c r="E99" s="42" t="n"/>
      <c r="F99" s="43" t="n"/>
      <c r="G99" s="44" t="n"/>
      <c r="H99" s="15" t="n"/>
      <c r="I99" s="15" t="n"/>
      <c r="J99" s="45" t="n"/>
      <c r="K99" s="46" t="n"/>
      <c r="L99" s="22" t="n"/>
      <c r="M99" s="47">
        <f>IF(OR($A99="",$E99="",$F99=""),"",IFERROR($E99*$F99/Assumptions!$F$12,""))</f>
        <v/>
      </c>
      <c r="N99" s="48">
        <f>IF($M99="","",IFERROR(CEILING($M99*(1+IF($G99="",Assumptions!$F$9,$G99)),Assumptions!$F$11),""))</f>
        <v/>
      </c>
      <c r="O99" s="7">
        <f>IF(OR($N99="",$H99=""),"",IFERROR($N99*VLOOKUP($H99,Assumptions!$A$5:$B$9,2,FALSE),""))</f>
        <v/>
      </c>
      <c r="P99" s="7">
        <f>IF(OR($A99="",$J99=""),"",IFERROR($J99*Assumptions!$F$5,""))</f>
        <v/>
      </c>
      <c r="Q99" s="7">
        <f>IF(OR($A99="",$K99=""),"",IFERROR(Assumptions!$F$6+IF($K99&lt;=Assumptions!$F$7,0,($K99-Assumptions!$F$7)*Assumptions!$F$8),""))</f>
        <v/>
      </c>
      <c r="R99" s="7">
        <f>IF(OR($O99="",$P99="",$Q99=""),"",IFERROR(SUM($O99:$Q99),""))</f>
        <v/>
      </c>
      <c r="S99" s="49" t="n"/>
      <c r="T99" s="7">
        <f>IF($R99="","",IFERROR($R99*(1+IF($S99="",Assumptions!$F$10,$S99)),""))</f>
        <v/>
      </c>
      <c r="U99" s="7">
        <f>IF(OR($T99="",$R99=""),"",IFERROR($T99-$R99,""))</f>
        <v/>
      </c>
      <c r="V99" s="50">
        <f>IF(OR($T99="",$E99=""),"",IFERROR($T99/$E99,""))</f>
        <v/>
      </c>
    </row>
    <row r="100" ht="30" customHeight="1">
      <c r="A100" s="15" t="n"/>
      <c r="B100" s="41" t="n"/>
      <c r="C100" s="15" t="n"/>
      <c r="D100" s="15" t="n"/>
      <c r="E100" s="42" t="n"/>
      <c r="F100" s="43" t="n"/>
      <c r="G100" s="44" t="n"/>
      <c r="H100" s="15" t="n"/>
      <c r="I100" s="15" t="n"/>
      <c r="J100" s="45" t="n"/>
      <c r="K100" s="46" t="n"/>
      <c r="L100" s="22" t="n"/>
      <c r="M100" s="51">
        <f>IF(OR($A100="",$E100="",$F100=""),"",IFERROR($E100*$F100/Assumptions!$F$12,""))</f>
        <v/>
      </c>
      <c r="N100" s="52">
        <f>IF($M100="","",IFERROR(CEILING($M100*(1+IF($G100="",Assumptions!$F$9,$G100)),Assumptions!$F$11),""))</f>
        <v/>
      </c>
      <c r="O100" s="11">
        <f>IF(OR($N100="",$H100=""),"",IFERROR($N100*VLOOKUP($H100,Assumptions!$A$5:$B$9,2,FALSE),""))</f>
        <v/>
      </c>
      <c r="P100" s="11">
        <f>IF(OR($A100="",$J100=""),"",IFERROR($J100*Assumptions!$F$5,""))</f>
        <v/>
      </c>
      <c r="Q100" s="11">
        <f>IF(OR($A100="",$K100=""),"",IFERROR(Assumptions!$F$6+IF($K100&lt;=Assumptions!$F$7,0,($K100-Assumptions!$F$7)*Assumptions!$F$8),""))</f>
        <v/>
      </c>
      <c r="R100" s="11">
        <f>IF(OR($O100="",$P100="",$Q100=""),"",IFERROR(SUM($O100:$Q100),""))</f>
        <v/>
      </c>
      <c r="S100" s="49" t="n"/>
      <c r="T100" s="11">
        <f>IF($R100="","",IFERROR($R100*(1+IF($S100="",Assumptions!$F$10,$S100)),""))</f>
        <v/>
      </c>
      <c r="U100" s="11">
        <f>IF(OR($T100="",$R100=""),"",IFERROR($T100-$R100,""))</f>
        <v/>
      </c>
      <c r="V100" s="53">
        <f>IF(OR($T100="",$E100=""),"",IFERROR($T100/$E100,""))</f>
        <v/>
      </c>
    </row>
    <row r="101" ht="30" customHeight="1">
      <c r="A101" s="15" t="n"/>
      <c r="B101" s="41" t="n"/>
      <c r="C101" s="15" t="n"/>
      <c r="D101" s="15" t="n"/>
      <c r="E101" s="42" t="n"/>
      <c r="F101" s="43" t="n"/>
      <c r="G101" s="44" t="n"/>
      <c r="H101" s="15" t="n"/>
      <c r="I101" s="15" t="n"/>
      <c r="J101" s="45" t="n"/>
      <c r="K101" s="46" t="n"/>
      <c r="L101" s="22" t="n"/>
      <c r="M101" s="47">
        <f>IF(OR($A101="",$E101="",$F101=""),"",IFERROR($E101*$F101/Assumptions!$F$12,""))</f>
        <v/>
      </c>
      <c r="N101" s="48">
        <f>IF($M101="","",IFERROR(CEILING($M101*(1+IF($G101="",Assumptions!$F$9,$G101)),Assumptions!$F$11),""))</f>
        <v/>
      </c>
      <c r="O101" s="7">
        <f>IF(OR($N101="",$H101=""),"",IFERROR($N101*VLOOKUP($H101,Assumptions!$A$5:$B$9,2,FALSE),""))</f>
        <v/>
      </c>
      <c r="P101" s="7">
        <f>IF(OR($A101="",$J101=""),"",IFERROR($J101*Assumptions!$F$5,""))</f>
        <v/>
      </c>
      <c r="Q101" s="7">
        <f>IF(OR($A101="",$K101=""),"",IFERROR(Assumptions!$F$6+IF($K101&lt;=Assumptions!$F$7,0,($K101-Assumptions!$F$7)*Assumptions!$F$8),""))</f>
        <v/>
      </c>
      <c r="R101" s="7">
        <f>IF(OR($O101="",$P101="",$Q101=""),"",IFERROR(SUM($O101:$Q101),""))</f>
        <v/>
      </c>
      <c r="S101" s="49" t="n"/>
      <c r="T101" s="7">
        <f>IF($R101="","",IFERROR($R101*(1+IF($S101="",Assumptions!$F$10,$S101)),""))</f>
        <v/>
      </c>
      <c r="U101" s="7">
        <f>IF(OR($T101="",$R101=""),"",IFERROR($T101-$R101,""))</f>
        <v/>
      </c>
      <c r="V101" s="50">
        <f>IF(OR($T101="",$E101=""),"",IFERROR($T101/$E101,""))</f>
        <v/>
      </c>
    </row>
    <row r="102" ht="30" customHeight="1">
      <c r="A102" s="15" t="n"/>
      <c r="B102" s="41" t="n"/>
      <c r="C102" s="15" t="n"/>
      <c r="D102" s="15" t="n"/>
      <c r="E102" s="42" t="n"/>
      <c r="F102" s="43" t="n"/>
      <c r="G102" s="44" t="n"/>
      <c r="H102" s="15" t="n"/>
      <c r="I102" s="15" t="n"/>
      <c r="J102" s="45" t="n"/>
      <c r="K102" s="46" t="n"/>
      <c r="L102" s="22" t="n"/>
      <c r="M102" s="51">
        <f>IF(OR($A102="",$E102="",$F102=""),"",IFERROR($E102*$F102/Assumptions!$F$12,""))</f>
        <v/>
      </c>
      <c r="N102" s="52">
        <f>IF($M102="","",IFERROR(CEILING($M102*(1+IF($G102="",Assumptions!$F$9,$G102)),Assumptions!$F$11),""))</f>
        <v/>
      </c>
      <c r="O102" s="11">
        <f>IF(OR($N102="",$H102=""),"",IFERROR($N102*VLOOKUP($H102,Assumptions!$A$5:$B$9,2,FALSE),""))</f>
        <v/>
      </c>
      <c r="P102" s="11">
        <f>IF(OR($A102="",$J102=""),"",IFERROR($J102*Assumptions!$F$5,""))</f>
        <v/>
      </c>
      <c r="Q102" s="11">
        <f>IF(OR($A102="",$K102=""),"",IFERROR(Assumptions!$F$6+IF($K102&lt;=Assumptions!$F$7,0,($K102-Assumptions!$F$7)*Assumptions!$F$8),""))</f>
        <v/>
      </c>
      <c r="R102" s="11">
        <f>IF(OR($O102="",$P102="",$Q102=""),"",IFERROR(SUM($O102:$Q102),""))</f>
        <v/>
      </c>
      <c r="S102" s="49" t="n"/>
      <c r="T102" s="11">
        <f>IF($R102="","",IFERROR($R102*(1+IF($S102="",Assumptions!$F$10,$S102)),""))</f>
        <v/>
      </c>
      <c r="U102" s="11">
        <f>IF(OR($T102="",$R102=""),"",IFERROR($T102-$R102,""))</f>
        <v/>
      </c>
      <c r="V102" s="53">
        <f>IF(OR($T102="",$E102=""),"",IFERROR($T102/$E102,""))</f>
        <v/>
      </c>
    </row>
    <row r="103" ht="30" customHeight="1">
      <c r="A103" s="15" t="n"/>
      <c r="B103" s="41" t="n"/>
      <c r="C103" s="15" t="n"/>
      <c r="D103" s="15" t="n"/>
      <c r="E103" s="42" t="n"/>
      <c r="F103" s="43" t="n"/>
      <c r="G103" s="44" t="n"/>
      <c r="H103" s="15" t="n"/>
      <c r="I103" s="15" t="n"/>
      <c r="J103" s="45" t="n"/>
      <c r="K103" s="46" t="n"/>
      <c r="L103" s="22" t="n"/>
      <c r="M103" s="47">
        <f>IF(OR($A103="",$E103="",$F103=""),"",IFERROR($E103*$F103/Assumptions!$F$12,""))</f>
        <v/>
      </c>
      <c r="N103" s="48">
        <f>IF($M103="","",IFERROR(CEILING($M103*(1+IF($G103="",Assumptions!$F$9,$G103)),Assumptions!$F$11),""))</f>
        <v/>
      </c>
      <c r="O103" s="7">
        <f>IF(OR($N103="",$H103=""),"",IFERROR($N103*VLOOKUP($H103,Assumptions!$A$5:$B$9,2,FALSE),""))</f>
        <v/>
      </c>
      <c r="P103" s="7">
        <f>IF(OR($A103="",$J103=""),"",IFERROR($J103*Assumptions!$F$5,""))</f>
        <v/>
      </c>
      <c r="Q103" s="7">
        <f>IF(OR($A103="",$K103=""),"",IFERROR(Assumptions!$F$6+IF($K103&lt;=Assumptions!$F$7,0,($K103-Assumptions!$F$7)*Assumptions!$F$8),""))</f>
        <v/>
      </c>
      <c r="R103" s="7">
        <f>IF(OR($O103="",$P103="",$Q103=""),"",IFERROR(SUM($O103:$Q103),""))</f>
        <v/>
      </c>
      <c r="S103" s="49" t="n"/>
      <c r="T103" s="7">
        <f>IF($R103="","",IFERROR($R103*(1+IF($S103="",Assumptions!$F$10,$S103)),""))</f>
        <v/>
      </c>
      <c r="U103" s="7">
        <f>IF(OR($T103="",$R103=""),"",IFERROR($T103-$R103,""))</f>
        <v/>
      </c>
      <c r="V103" s="50">
        <f>IF(OR($T103="",$E103=""),"",IFERROR($T103/$E103,""))</f>
        <v/>
      </c>
    </row>
    <row r="104" ht="30" customHeight="1">
      <c r="A104" s="15" t="n"/>
      <c r="B104" s="41" t="n"/>
      <c r="C104" s="15" t="n"/>
      <c r="D104" s="15" t="n"/>
      <c r="E104" s="42" t="n"/>
      <c r="F104" s="43" t="n"/>
      <c r="G104" s="44" t="n"/>
      <c r="H104" s="15" t="n"/>
      <c r="I104" s="15" t="n"/>
      <c r="J104" s="45" t="n"/>
      <c r="K104" s="46" t="n"/>
      <c r="L104" s="22" t="n"/>
      <c r="M104" s="51">
        <f>IF(OR($A104="",$E104="",$F104=""),"",IFERROR($E104*$F104/Assumptions!$F$12,""))</f>
        <v/>
      </c>
      <c r="N104" s="52">
        <f>IF($M104="","",IFERROR(CEILING($M104*(1+IF($G104="",Assumptions!$F$9,$G104)),Assumptions!$F$11),""))</f>
        <v/>
      </c>
      <c r="O104" s="11">
        <f>IF(OR($N104="",$H104=""),"",IFERROR($N104*VLOOKUP($H104,Assumptions!$A$5:$B$9,2,FALSE),""))</f>
        <v/>
      </c>
      <c r="P104" s="11">
        <f>IF(OR($A104="",$J104=""),"",IFERROR($J104*Assumptions!$F$5,""))</f>
        <v/>
      </c>
      <c r="Q104" s="11">
        <f>IF(OR($A104="",$K104=""),"",IFERROR(Assumptions!$F$6+IF($K104&lt;=Assumptions!$F$7,0,($K104-Assumptions!$F$7)*Assumptions!$F$8),""))</f>
        <v/>
      </c>
      <c r="R104" s="11">
        <f>IF(OR($O104="",$P104="",$Q104=""),"",IFERROR(SUM($O104:$Q104),""))</f>
        <v/>
      </c>
      <c r="S104" s="49" t="n"/>
      <c r="T104" s="11">
        <f>IF($R104="","",IFERROR($R104*(1+IF($S104="",Assumptions!$F$10,$S104)),""))</f>
        <v/>
      </c>
      <c r="U104" s="11">
        <f>IF(OR($T104="",$R104=""),"",IFERROR($T104-$R104,""))</f>
        <v/>
      </c>
      <c r="V104" s="53">
        <f>IF(OR($T104="",$E104=""),"",IFERROR($T104/$E104,""))</f>
        <v/>
      </c>
    </row>
  </sheetData>
  <autoFilter ref="A4:V104"/>
  <mergeCells count="1">
    <mergeCell ref="A1:V1"/>
  </mergeCells>
  <conditionalFormatting sqref="A5:A104">
    <cfRule type="expression" priority="1" dxfId="1">
      <formula>AND($A5&lt;&gt;"",OR($B5="",$C5="",$D5="",$E5="",$F5="",$H5="",$I5="",$J5="",$K5="",$L5=""))</formula>
    </cfRule>
    <cfRule type="expression" priority="2" dxfId="1">
      <formula>AND($A5&lt;&gt;"",COUNTIF($A$5:$A$104,$A5)&gt;1)</formula>
    </cfRule>
  </conditionalFormatting>
  <conditionalFormatting sqref="L5:L104">
    <cfRule type="expression" priority="3" dxfId="0">
      <formula>$L5="Accepted"</formula>
    </cfRule>
    <cfRule type="expression" priority="4" dxfId="2">
      <formula>$L5="Sent"</formula>
    </cfRule>
  </conditionalFormatting>
  <dataValidations count="10">
    <dataValidation sqref="B5:B104" showDropDown="0" showInputMessage="1" showErrorMessage="1" allowBlank="0" errorTitle="Date needs review" error="Check the estimate date against the editable date limits on Assumptions." promptTitle="Estimate date" prompt="Enter an estimate date within the editable Assumptions limits." type="date" operator="between">
      <formula1>$AA$5</formula1>
      <formula2>$AA$6</formula2>
    </dataValidation>
    <dataValidation sqref="E5:E104" showDropDown="0" showInputMessage="0" showErrorMessage="1" allowBlank="0" errorTitle="Area needs review" error="Check the bed area against the editable limits on Assumptions." type="decimal" operator="between">
      <formula1>$AA$7</formula1>
      <formula2>$AA$8</formula2>
    </dataValidation>
    <dataValidation sqref="F5:F104" showDropDown="0" showInputMessage="0" showErrorMessage="1" allowBlank="0" errorTitle="Depth needs review" error="Check the mulch depth against the editable limits on Assumptions." type="decimal" operator="between">
      <formula1>$AA$9</formula1>
      <formula2>$AA$10</formula2>
    </dataValidation>
    <dataValidation sqref="G5:G104" showDropDown="0" showInputMessage="0" showErrorMessage="1" allowBlank="0" errorTitle="Waste needs review" error="Check the waste override against the editable limits on Assumptions." type="decimal" operator="between">
      <formula1>$AA$11</formula1>
      <formula2>$AA$12</formula2>
    </dataValidation>
    <dataValidation sqref="H5:H104" showDropDown="0" showInputMessage="0" showErrorMessage="1" allowBlank="0" errorTitle="Mulch type needs review" error="Choose a mulch type from the editable Assumptions list." type="list">
      <formula1>$X$5:$X$9</formula1>
    </dataValidation>
    <dataValidation sqref="I5:I104" showDropDown="0" showInputMessage="0" showErrorMessage="1" allowBlank="0" errorTitle="Crew needs review" error="Choose a crew from the editable Assumptions list." type="list">
      <formula1>$Z$5:$Z$8</formula1>
    </dataValidation>
    <dataValidation sqref="J5:J104" showDropDown="0" showInputMessage="0" showErrorMessage="1" allowBlank="0" errorTitle="Hours need review" error="Check crew hours against the editable limits on Assumptions." type="decimal" operator="between">
      <formula1>$AA$13</formula1>
      <formula2>$AA$14</formula2>
    </dataValidation>
    <dataValidation sqref="K5:K104" showDropDown="0" showInputMessage="0" showErrorMessage="1" allowBlank="0" errorTitle="Miles need review" error="Check delivery miles against the editable limits on Assumptions." type="decimal" operator="between">
      <formula1>$AA$15</formula1>
      <formula2>$AA$16</formula2>
    </dataValidation>
    <dataValidation sqref="L5:L104" showDropDown="0" showInputMessage="0" showErrorMessage="1" allowBlank="0" errorTitle="Status needs review" error="Choose a status from the editable Assumptions list." type="list">
      <formula1>$Y$5:$Y$9</formula1>
    </dataValidation>
    <dataValidation sqref="S5:S104" showDropDown="0" showInputMessage="0" showErrorMessage="1" allowBlank="0" errorTitle="Markup needs review" error="Check the markup override against the editable limits on Assumptions." type="decimal" operator="between">
      <formula1>$AA$17</formula1>
      <formula2>$AA$18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/>
  </sheetPr>
  <dimension ref="A1:L2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9" customWidth="1" min="3" max="3"/>
    <col width="3" customWidth="1" min="4" max="4"/>
    <col width="31" customWidth="1" min="5" max="5"/>
    <col width="17" customWidth="1" min="6" max="6"/>
    <col width="34" customWidth="1" min="7" max="7"/>
    <col width="3" customWidth="1" min="8" max="8"/>
    <col width="18" customWidth="1" min="9" max="9"/>
    <col width="3" customWidth="1" min="10" max="10"/>
    <col width="25" customWidth="1" min="11" max="11"/>
    <col width="3" customWidth="1" min="12" max="12"/>
  </cols>
  <sheetData>
    <row r="1" ht="28" customHeight="1">
      <c r="A1" s="1" t="inlineStr">
        <is>
          <t>Mulch Estimate Assumptions</t>
        </is>
      </c>
    </row>
    <row r="2" ht="20" customHeight="1">
      <c r="A2" s="2" t="inlineStr">
        <is>
          <t>Yellow cells are editable assumptions and stable choices used by the estimate formulas.</t>
        </is>
      </c>
    </row>
    <row r="3"/>
    <row r="4">
      <c r="A4" s="3" t="inlineStr">
        <is>
          <t>Mulch Type</t>
        </is>
      </c>
      <c r="B4" s="3" t="inlineStr">
        <is>
          <t>Material Cost</t>
        </is>
      </c>
      <c r="C4" s="3" t="inlineStr">
        <is>
          <t>Cost Basis</t>
        </is>
      </c>
      <c r="E4" s="3" t="inlineStr">
        <is>
          <t>Cost or Quantity Assumption</t>
        </is>
      </c>
      <c r="F4" s="3" t="inlineStr">
        <is>
          <t>Value</t>
        </is>
      </c>
      <c r="G4" s="3" t="inlineStr">
        <is>
          <t>Unit or Purpose</t>
        </is>
      </c>
      <c r="I4" s="3" t="inlineStr">
        <is>
          <t>Estimate Status</t>
        </is>
      </c>
      <c r="K4" s="3" t="inlineStr">
        <is>
          <t>Crew Assignment</t>
        </is>
      </c>
    </row>
    <row r="5">
      <c r="A5" s="15" t="inlineStr">
        <is>
          <t>Hardwood Blend</t>
        </is>
      </c>
      <c r="B5" s="30" t="n">
        <v>42.5</v>
      </c>
      <c r="C5" s="4" t="inlineStr">
        <is>
          <t>per cubic yard</t>
        </is>
      </c>
      <c r="E5" s="4" t="inlineStr">
        <is>
          <t>Labor cost per crew hour</t>
        </is>
      </c>
      <c r="F5" s="31" t="n">
        <v>58</v>
      </c>
      <c r="G5" s="4" t="inlineStr">
        <is>
          <t>US dollars per crew hour</t>
        </is>
      </c>
      <c r="I5" s="15" t="inlineStr">
        <is>
          <t>Draft</t>
        </is>
      </c>
      <c r="K5" s="15" t="inlineStr">
        <is>
          <t>Fictional Crew Aspen</t>
        </is>
      </c>
    </row>
    <row r="6">
      <c r="A6" s="15" t="inlineStr">
        <is>
          <t>Dyed Brown</t>
        </is>
      </c>
      <c r="B6" s="30" t="n">
        <v>48</v>
      </c>
      <c r="C6" s="8" t="inlineStr">
        <is>
          <t>per cubic yard</t>
        </is>
      </c>
      <c r="E6" s="8" t="inlineStr">
        <is>
          <t>Delivery base charge</t>
        </is>
      </c>
      <c r="F6" s="31" t="n">
        <v>85</v>
      </c>
      <c r="G6" s="8" t="inlineStr">
        <is>
          <t>US dollars</t>
        </is>
      </c>
      <c r="I6" s="15" t="inlineStr">
        <is>
          <t>Sent</t>
        </is>
      </c>
      <c r="K6" s="15" t="inlineStr">
        <is>
          <t>Fictional Crew Birch</t>
        </is>
      </c>
    </row>
    <row r="7">
      <c r="A7" s="15" t="inlineStr">
        <is>
          <t>Cedar</t>
        </is>
      </c>
      <c r="B7" s="30" t="n">
        <v>68</v>
      </c>
      <c r="C7" s="4" t="inlineStr">
        <is>
          <t>per cubic yard</t>
        </is>
      </c>
      <c r="E7" s="4" t="inlineStr">
        <is>
          <t>Included delivery miles</t>
        </is>
      </c>
      <c r="F7" s="54" t="n">
        <v>10</v>
      </c>
      <c r="G7" s="4" t="inlineStr">
        <is>
          <t>miles</t>
        </is>
      </c>
      <c r="I7" s="15" t="inlineStr">
        <is>
          <t>Accepted</t>
        </is>
      </c>
      <c r="K7" s="15" t="inlineStr">
        <is>
          <t>Fictional Crew Cedar</t>
        </is>
      </c>
    </row>
    <row r="8">
      <c r="A8" s="15" t="inlineStr">
        <is>
          <t>Pine Bark Nuggets</t>
        </is>
      </c>
      <c r="B8" s="30" t="n">
        <v>54</v>
      </c>
      <c r="C8" s="8" t="inlineStr">
        <is>
          <t>per cubic yard</t>
        </is>
      </c>
      <c r="E8" s="8" t="inlineStr">
        <is>
          <t>Extra delivery cost per mile</t>
        </is>
      </c>
      <c r="F8" s="31" t="n">
        <v>4.25</v>
      </c>
      <c r="G8" s="8" t="inlineStr">
        <is>
          <t>US dollars per mile</t>
        </is>
      </c>
      <c r="I8" s="15" t="inlineStr">
        <is>
          <t>Declined</t>
        </is>
      </c>
      <c r="K8" s="15" t="inlineStr">
        <is>
          <t>Fictional Crew Dogwood</t>
        </is>
      </c>
    </row>
    <row r="9">
      <c r="A9" s="15" t="inlineStr">
        <is>
          <t>Playground Wood Fiber</t>
        </is>
      </c>
      <c r="B9" s="30" t="n">
        <v>64</v>
      </c>
      <c r="C9" s="4" t="inlineStr">
        <is>
          <t>per cubic yard</t>
        </is>
      </c>
      <c r="E9" s="4" t="inlineStr">
        <is>
          <t>Default waste factor</t>
        </is>
      </c>
      <c r="F9" s="49" t="n">
        <v>0.1</v>
      </c>
      <c r="G9" s="4" t="inlineStr">
        <is>
          <t>percent</t>
        </is>
      </c>
      <c r="I9" s="15" t="inlineStr">
        <is>
          <t>Expired</t>
        </is>
      </c>
    </row>
    <row r="10">
      <c r="E10" s="8" t="inlineStr">
        <is>
          <t>Default markup</t>
        </is>
      </c>
      <c r="F10" s="49" t="n">
        <v>0.3</v>
      </c>
      <c r="G10" s="8" t="inlineStr">
        <is>
          <t>percent</t>
        </is>
      </c>
    </row>
    <row r="11">
      <c r="E11" s="4" t="inlineStr">
        <is>
          <t>Order rounding increment</t>
        </is>
      </c>
      <c r="F11" s="55" t="n">
        <v>0.5</v>
      </c>
      <c r="G11" s="4" t="inlineStr">
        <is>
          <t>cubic yards</t>
        </is>
      </c>
    </row>
    <row r="12">
      <c r="E12" s="8" t="inlineStr">
        <is>
          <t>Volume conversion factor</t>
        </is>
      </c>
      <c r="F12" s="56" t="n">
        <v>324</v>
      </c>
      <c r="G12" s="8" t="inlineStr">
        <is>
          <t>square-foot-inches per cubic yard</t>
        </is>
      </c>
    </row>
    <row r="13"/>
    <row r="14">
      <c r="E14" s="14" t="inlineStr">
        <is>
          <t>Validation Limit</t>
        </is>
      </c>
      <c r="F14" s="14" t="inlineStr">
        <is>
          <t>Value</t>
        </is>
      </c>
      <c r="G14" s="14" t="inlineStr">
        <is>
          <t>Unit or Purpose</t>
        </is>
      </c>
    </row>
    <row r="15">
      <c r="E15" s="4" t="inlineStr">
        <is>
          <t>Earliest estimate date</t>
        </is>
      </c>
      <c r="F15" s="57" t="n">
        <v>45658</v>
      </c>
      <c r="G15" s="4" t="inlineStr">
        <is>
          <t>date</t>
        </is>
      </c>
    </row>
    <row r="16">
      <c r="E16" s="8" t="inlineStr">
        <is>
          <t>Latest estimate date</t>
        </is>
      </c>
      <c r="F16" s="57" t="n">
        <v>46752</v>
      </c>
      <c r="G16" s="8" t="inlineStr">
        <is>
          <t>date</t>
        </is>
      </c>
    </row>
    <row r="17">
      <c r="E17" s="4" t="inlineStr">
        <is>
          <t>Minimum bed area</t>
        </is>
      </c>
      <c r="F17" s="58" t="n">
        <v>1</v>
      </c>
      <c r="G17" s="4" t="inlineStr">
        <is>
          <t>square feet</t>
        </is>
      </c>
    </row>
    <row r="18">
      <c r="E18" s="8" t="inlineStr">
        <is>
          <t>Maximum bed area</t>
        </is>
      </c>
      <c r="F18" s="58" t="n">
        <v>100000</v>
      </c>
      <c r="G18" s="8" t="inlineStr">
        <is>
          <t>square feet</t>
        </is>
      </c>
    </row>
    <row r="19">
      <c r="E19" s="4" t="inlineStr">
        <is>
          <t>Minimum mulch depth</t>
        </is>
      </c>
      <c r="F19" s="59" t="n">
        <v>0.5</v>
      </c>
      <c r="G19" s="4" t="inlineStr">
        <is>
          <t>inches</t>
        </is>
      </c>
    </row>
    <row r="20">
      <c r="E20" s="8" t="inlineStr">
        <is>
          <t>Maximum mulch depth</t>
        </is>
      </c>
      <c r="F20" s="59" t="n">
        <v>12</v>
      </c>
      <c r="G20" s="8" t="inlineStr">
        <is>
          <t>inches</t>
        </is>
      </c>
    </row>
    <row r="21">
      <c r="E21" s="4" t="inlineStr">
        <is>
          <t>Minimum waste override</t>
        </is>
      </c>
      <c r="F21" s="49" t="n">
        <v>0</v>
      </c>
      <c r="G21" s="4" t="inlineStr">
        <is>
          <t>percent</t>
        </is>
      </c>
    </row>
    <row r="22">
      <c r="E22" s="8" t="inlineStr">
        <is>
          <t>Maximum waste override</t>
        </is>
      </c>
      <c r="F22" s="49" t="n">
        <v>0.5</v>
      </c>
      <c r="G22" s="8" t="inlineStr">
        <is>
          <t>percent</t>
        </is>
      </c>
    </row>
    <row r="23">
      <c r="E23" s="4" t="inlineStr">
        <is>
          <t>Minimum crew hours</t>
        </is>
      </c>
      <c r="F23" s="60" t="n">
        <v>0</v>
      </c>
      <c r="G23" s="4" t="inlineStr">
        <is>
          <t>hours</t>
        </is>
      </c>
    </row>
    <row r="24">
      <c r="E24" s="8" t="inlineStr">
        <is>
          <t>Maximum crew hours</t>
        </is>
      </c>
      <c r="F24" s="60" t="n">
        <v>500</v>
      </c>
      <c r="G24" s="8" t="inlineStr">
        <is>
          <t>hours</t>
        </is>
      </c>
    </row>
    <row r="25">
      <c r="E25" s="4" t="inlineStr">
        <is>
          <t>Minimum delivery miles</t>
        </is>
      </c>
      <c r="F25" s="54" t="n">
        <v>0</v>
      </c>
      <c r="G25" s="4" t="inlineStr">
        <is>
          <t>miles</t>
        </is>
      </c>
    </row>
    <row r="26">
      <c r="E26" s="8" t="inlineStr">
        <is>
          <t>Maximum delivery miles</t>
        </is>
      </c>
      <c r="F26" s="54" t="n">
        <v>1000</v>
      </c>
      <c r="G26" s="8" t="inlineStr">
        <is>
          <t>miles</t>
        </is>
      </c>
    </row>
    <row r="27">
      <c r="E27" s="4" t="inlineStr">
        <is>
          <t>Minimum markup override</t>
        </is>
      </c>
      <c r="F27" s="49" t="n">
        <v>0</v>
      </c>
      <c r="G27" s="4" t="inlineStr">
        <is>
          <t>percent</t>
        </is>
      </c>
    </row>
    <row r="28">
      <c r="E28" s="8" t="inlineStr">
        <is>
          <t>Maximum markup override</t>
        </is>
      </c>
      <c r="F28" s="49" t="n">
        <v>2</v>
      </c>
      <c r="G28" s="8" t="inlineStr">
        <is>
          <t>percent</t>
        </is>
      </c>
    </row>
  </sheetData>
  <mergeCells count="1">
    <mergeCell ref="A1:L1"/>
  </mergeCell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Field Operations</dc:creator>
  <dc:title xmlns:dc="http://purl.org/dc/elements/1.1/">Mulch Installation Estimate Spreadsheet</dc:title>
  <dc:subject xmlns:dc="http://purl.org/dc/elements/1.1/">Fictional mulch installation estimates</dc:subject>
  <dcterms:created xmlns:dcterms="http://purl.org/dc/terms/" xmlns:xsi="http://www.w3.org/2001/XMLSchema-instance" xsi:type="dcterms:W3CDTF">2026-09-10T22:48:23Z</dcterms:created>
  <dcterms:modified xmlns:dcterms="http://purl.org/dc/terms/" xmlns:xsi="http://www.w3.org/2001/XMLSchema-instance" xsi:type="dcterms:W3CDTF">2026-09-10T22:48:24+00:00Z</dcterms:modified>
</cp:coreProperties>
</file>