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'Estimates'!$A$5:$V$105</definedName>
    <definedName name="_xlnm._FilterDatabase" localSheetId="2" hidden="1">'Assumptions'!$A$14:$E$18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3C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3" fontId="2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2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2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left" vertical="center"/>
    </xf>
    <xf numFmtId="2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3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Quote Amount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'Summary'!C12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'Summary'!$A$13:$A$17</f>
            </numRef>
          </cat>
          <val>
            <numRef>
              <f>'Summary'!$C$13:$C$17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78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H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8" customWidth="1" min="3" max="3"/>
    <col width="28" customWidth="1" min="4" max="4"/>
    <col width="19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Snow Removal Estimate Summary</t>
        </is>
      </c>
      <c r="B1" s="32" t="n"/>
      <c r="C1" s="32" t="n"/>
      <c r="D1" s="32" t="n"/>
      <c r="E1" s="32" t="n"/>
      <c r="F1" s="32" t="n"/>
      <c r="G1" s="32" t="n"/>
      <c r="H1" s="33" t="n"/>
    </row>
    <row r="2"/>
    <row r="3" ht="28" customHeight="1">
      <c r="A3" s="3" t="inlineStr">
        <is>
          <t>Indicator</t>
        </is>
      </c>
      <c r="B3" s="3" t="inlineStr">
        <is>
          <t>Calculated Value</t>
        </is>
      </c>
      <c r="D3" s="3" t="inlineStr">
        <is>
          <t>Indicator</t>
        </is>
      </c>
      <c r="E3" s="3" t="inlineStr">
        <is>
          <t>Calculated Value</t>
        </is>
      </c>
    </row>
    <row r="4">
      <c r="A4" s="4" t="inlineStr">
        <is>
          <t>Total estimates</t>
        </is>
      </c>
      <c r="B4" s="5">
        <f>COUNTIF(Estimates!$A$6:$A$105,"&lt;&gt;")</f>
        <v/>
      </c>
      <c r="D4" s="4" t="inlineStr">
        <is>
          <t>Latest estimate date</t>
        </is>
      </c>
      <c r="E4" s="34">
        <f>IF(COUNT(Estimates!$B$6:$B$105)=0,"",MAX(Estimates!$B$6:$B$105))</f>
        <v/>
      </c>
    </row>
    <row r="5">
      <c r="A5" s="7" t="inlineStr">
        <is>
          <t>Total quoted amount</t>
        </is>
      </c>
      <c r="B5" s="35">
        <f>SUM(Estimates!$R$6:$R$105)</f>
        <v/>
      </c>
      <c r="D5" s="7" t="inlineStr">
        <is>
          <t>Seasonal estimates</t>
        </is>
      </c>
      <c r="E5" s="9">
        <f>COUNTIF(Estimates!$G$6:$G$105,"Seasonal")</f>
        <v/>
      </c>
    </row>
    <row r="6">
      <c r="A6" s="4" t="inlineStr">
        <is>
          <t>Accepted quote amount</t>
        </is>
      </c>
      <c r="B6" s="36">
        <f>SUMIF(Estimates!$K$6:$K$105,"Accepted",Estimates!$R$6:$R$105)</f>
        <v/>
      </c>
      <c r="D6" s="4" t="inlineStr">
        <is>
          <t>Per-event estimates</t>
        </is>
      </c>
      <c r="E6" s="5">
        <f>COUNTIF(Estimates!$G$6:$G$105,"Per Event")</f>
        <v/>
      </c>
    </row>
    <row r="7">
      <c r="A7" s="7" t="inlineStr">
        <is>
          <t>Accepted average margin</t>
        </is>
      </c>
      <c r="B7" s="37">
        <f>IFERROR(AVERAGEIF(Estimates!$K$6:$K$105,"Accepted",Estimates!$U$6:$U$105),"")</f>
        <v/>
      </c>
      <c r="D7" s="7" t="inlineStr">
        <is>
          <t>Accepted estimates</t>
        </is>
      </c>
      <c r="E7" s="9">
        <f>COUNTIF(Estimates!$K$6:$K$105,"Accepted")</f>
        <v/>
      </c>
    </row>
    <row r="8">
      <c r="A8" s="4" t="inlineStr">
        <is>
          <t>Total service area (sq ft)</t>
        </is>
      </c>
      <c r="B8" s="5">
        <f>SUMIF(Estimates!$A$6:$A$105,"&lt;&gt;",Estimates!$E$6:$E$105)</f>
        <v/>
      </c>
      <c r="D8" s="4" t="inlineStr">
        <is>
          <t>Estimated total cost</t>
        </is>
      </c>
      <c r="E8" s="36">
        <f>SUM(Estimates!$S$6:$S$105)</f>
        <v/>
      </c>
    </row>
    <row r="9">
      <c r="A9" s="7" t="inlineStr">
        <is>
          <t>Total service area (acres)</t>
        </is>
      </c>
      <c r="B9" s="12">
        <f>IF(B4=0,"",IFERROR(B8/43560,""))</f>
        <v/>
      </c>
      <c r="D9" s="7" t="inlineStr">
        <is>
          <t>Estimated gross profit</t>
        </is>
      </c>
      <c r="E9" s="35">
        <f>SUM(Estimates!$T$6:$T$105)</f>
        <v/>
      </c>
    </row>
    <row r="10">
      <c r="A10" s="4" t="inlineStr">
        <is>
          <t>Items needing review</t>
        </is>
      </c>
      <c r="B10" s="5">
        <f>COUNTIF(Estimates!$V$6:$V$105,"Check*")+COUNTIF(Estimates!$V$6:$V$105,"Review*")</f>
        <v/>
      </c>
      <c r="D10" s="4" t="inlineStr">
        <is>
          <t>Overall estimated margin</t>
        </is>
      </c>
      <c r="E10" s="38">
        <f>IFERROR(E9/B5,"")</f>
        <v/>
      </c>
    </row>
    <row r="11"/>
    <row r="12" ht="30" customHeight="1">
      <c r="A12" s="14" t="inlineStr">
        <is>
          <t>Status</t>
        </is>
      </c>
      <c r="B12" s="14" t="inlineStr">
        <is>
          <t>Estimate Count</t>
        </is>
      </c>
      <c r="C12" s="14" t="inlineStr">
        <is>
          <t>Quote Amount</t>
        </is>
      </c>
    </row>
    <row r="13">
      <c r="A13" s="15">
        <f>Assumptions!$G$23</f>
        <v/>
      </c>
      <c r="B13" s="5">
        <f>COUNTIFS(Estimates!$A$6:$A$105,"&lt;&gt;",Estimates!$K$6:$K$105,$A13)</f>
        <v/>
      </c>
      <c r="C13" s="36">
        <f>SUMIFS(Estimates!$R$6:$R$105,Estimates!$A$6:$A$105,"&lt;&gt;",Estimates!$K$6:$K$105,$A13)</f>
        <v/>
      </c>
    </row>
    <row r="14">
      <c r="A14" s="16">
        <f>Assumptions!$G$24</f>
        <v/>
      </c>
      <c r="B14" s="9">
        <f>COUNTIFS(Estimates!$A$6:$A$105,"&lt;&gt;",Estimates!$K$6:$K$105,$A14)</f>
        <v/>
      </c>
      <c r="C14" s="35">
        <f>SUMIFS(Estimates!$R$6:$R$105,Estimates!$A$6:$A$105,"&lt;&gt;",Estimates!$K$6:$K$105,$A14)</f>
        <v/>
      </c>
    </row>
    <row r="15">
      <c r="A15" s="15">
        <f>Assumptions!$G$25</f>
        <v/>
      </c>
      <c r="B15" s="5">
        <f>COUNTIFS(Estimates!$A$6:$A$105,"&lt;&gt;",Estimates!$K$6:$K$105,$A15)</f>
        <v/>
      </c>
      <c r="C15" s="36">
        <f>SUMIFS(Estimates!$R$6:$R$105,Estimates!$A$6:$A$105,"&lt;&gt;",Estimates!$K$6:$K$105,$A15)</f>
        <v/>
      </c>
    </row>
    <row r="16">
      <c r="A16" s="16">
        <f>Assumptions!$G$26</f>
        <v/>
      </c>
      <c r="B16" s="9">
        <f>COUNTIFS(Estimates!$A$6:$A$105,"&lt;&gt;",Estimates!$K$6:$K$105,$A16)</f>
        <v/>
      </c>
      <c r="C16" s="35">
        <f>SUMIFS(Estimates!$R$6:$R$105,Estimates!$A$6:$A$105,"&lt;&gt;",Estimates!$K$6:$K$105,$A16)</f>
        <v/>
      </c>
    </row>
    <row r="17">
      <c r="A17" s="15">
        <f>Assumptions!$G$27</f>
        <v/>
      </c>
      <c r="B17" s="5">
        <f>COUNTIFS(Estimates!$A$6:$A$105,"&lt;&gt;",Estimates!$K$6:$K$105,$A17)</f>
        <v/>
      </c>
      <c r="C17" s="36">
        <f>SUMIFS(Estimates!$R$6:$R$105,Estimates!$A$6:$A$105,"&lt;&gt;",Estimates!$K$6:$K$105,$A17)</f>
        <v/>
      </c>
    </row>
  </sheetData>
  <mergeCells count="1">
    <mergeCell ref="A1:H1"/>
  </mergeCells>
  <conditionalFormatting sqref="B10">
    <cfRule type="expression" priority="1" dxfId="0" stopIfTrue="1">
      <formula>$B$10&gt;0</formula>
    </cfRule>
  </conditionalFormatting>
  <conditionalFormatting sqref="B6">
    <cfRule type="expression" priority="2" dxfId="1" stopIfTrue="1">
      <formula>$B$6&gt;0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V105"/>
  <sheetViews>
    <sheetView showGridLines="0" zoomScale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8" customWidth="1" min="3" max="3"/>
    <col width="29" customWidth="1" min="4" max="4"/>
    <col width="16" customWidth="1" min="5" max="5"/>
    <col width="22" customWidth="1" min="6" max="6"/>
    <col width="15" customWidth="1" min="7" max="7"/>
    <col width="14" customWidth="1" min="8" max="8"/>
    <col width="23" customWidth="1" min="9" max="9"/>
    <col width="27" customWidth="1" min="10" max="10"/>
    <col width="13" customWidth="1" min="11" max="11"/>
    <col width="16" customWidth="1" min="12" max="12"/>
    <col width="16" customWidth="1" min="13" max="13"/>
    <col width="17" customWidth="1" min="14" max="14"/>
    <col width="19" customWidth="1" min="15" max="15"/>
    <col width="18" customWidth="1" min="16" max="16"/>
    <col width="16" customWidth="1" min="17" max="17"/>
    <col width="17" customWidth="1" min="18" max="18"/>
    <col width="19" customWidth="1" min="19" max="19"/>
    <col width="20" customWidth="1" min="20" max="20"/>
    <col width="16" customWidth="1" min="21" max="21"/>
    <col width="21" customWidth="1" min="22" max="22"/>
  </cols>
  <sheetData>
    <row r="1" ht="28" customHeight="1">
      <c r="A1" s="1" t="inlineStr">
        <is>
          <t>Snow Removal Estimate Calculator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3" t="n"/>
    </row>
    <row r="2">
      <c r="A2" s="17" t="inlineStr">
        <is>
          <t>Enter quote details in yellow cells. Review alerts prompt a human check.</t>
        </is>
      </c>
    </row>
    <row r="3"/>
    <row r="4"/>
    <row r="5" ht="44" customHeight="1">
      <c r="A5" s="14" t="inlineStr">
        <is>
          <t>Estimate ID</t>
        </is>
      </c>
      <c r="B5" s="14" t="inlineStr">
        <is>
          <t>Estimate Date</t>
        </is>
      </c>
      <c r="C5" s="14" t="inlineStr">
        <is>
          <t>Customer</t>
        </is>
      </c>
      <c r="D5" s="14" t="inlineStr">
        <is>
          <t>Property</t>
        </is>
      </c>
      <c r="E5" s="14" t="inlineStr">
        <is>
          <t>Service Area (sq ft)</t>
        </is>
      </c>
      <c r="F5" s="14" t="inlineStr">
        <is>
          <t>Service Level</t>
        </is>
      </c>
      <c r="G5" s="14" t="inlineStr">
        <is>
          <t>Pricing Method</t>
        </is>
      </c>
      <c r="H5" s="14" t="inlineStr">
        <is>
          <t>Expected Events</t>
        </is>
      </c>
      <c r="I5" s="14" t="inlineStr">
        <is>
          <t>Crew</t>
        </is>
      </c>
      <c r="J5" s="14" t="inlineStr">
        <is>
          <t>Equipment</t>
        </is>
      </c>
      <c r="K5" s="14" t="inlineStr">
        <is>
          <t>Status</t>
        </is>
      </c>
      <c r="L5" s="14" t="inlineStr">
        <is>
          <t>Rate / 1,000 sq ft</t>
        </is>
      </c>
      <c r="M5" s="14" t="inlineStr">
        <is>
          <t>Minimum / Event</t>
        </is>
      </c>
      <c r="N5" s="14" t="inlineStr">
        <is>
          <t>Crew Hours / Event</t>
        </is>
      </c>
      <c r="O5" s="14" t="inlineStr">
        <is>
          <t>Equipment Hours / Event</t>
        </is>
      </c>
      <c r="P5" s="14" t="inlineStr">
        <is>
          <t>Estimated Cost / Event</t>
        </is>
      </c>
      <c r="Q5" s="14" t="inlineStr">
        <is>
          <t>Price / Event</t>
        </is>
      </c>
      <c r="R5" s="14" t="inlineStr">
        <is>
          <t>Quote Amount</t>
        </is>
      </c>
      <c r="S5" s="14" t="inlineStr">
        <is>
          <t>Estimated Total Cost</t>
        </is>
      </c>
      <c r="T5" s="14" t="inlineStr">
        <is>
          <t>Estimated Gross Profit</t>
        </is>
      </c>
      <c r="U5" s="14" t="inlineStr">
        <is>
          <t>Estimated Margin</t>
        </is>
      </c>
      <c r="V5" s="14" t="inlineStr">
        <is>
          <t>Review Alert</t>
        </is>
      </c>
    </row>
    <row r="6">
      <c r="A6" s="18" t="inlineStr">
        <is>
          <t>SN-26001</t>
        </is>
      </c>
      <c r="B6" s="39" t="n">
        <v>46231</v>
      </c>
      <c r="C6" s="18" t="inlineStr">
        <is>
          <t>Fictional Lantern Bakery</t>
        </is>
      </c>
      <c r="D6" s="18" t="inlineStr">
        <is>
          <t>Fictional Lantern Rear Lot</t>
        </is>
      </c>
      <c r="E6" s="20" t="n">
        <v>500</v>
      </c>
      <c r="F6" s="18" t="inlineStr">
        <is>
          <t>Plow Only</t>
        </is>
      </c>
      <c r="G6" s="18" t="inlineStr">
        <is>
          <t>Per Event</t>
        </is>
      </c>
      <c r="H6" s="20" t="n"/>
      <c r="I6" s="18" t="inlineStr">
        <is>
          <t>Fictional Crew Pine</t>
        </is>
      </c>
      <c r="J6" s="18" t="inlineStr">
        <is>
          <t>Fictional Plow Truck A</t>
        </is>
      </c>
      <c r="K6" s="18" t="inlineStr">
        <is>
          <t>Draft</t>
        </is>
      </c>
      <c r="L6" s="40">
        <f>IF(OR($A6="",$F6=""),"",IFERROR(VLOOKUP($F6,Assumptions!$A$15:$E$18,2,FALSE),""))</f>
        <v/>
      </c>
      <c r="M6" s="40">
        <f>IF(OR($A6="",$F6=""),"",IFERROR(VLOOKUP($F6,Assumptions!$A$15:$E$18,3,FALSE),""))</f>
        <v/>
      </c>
      <c r="N6" s="22">
        <f>IF(OR($A6="",$E6="",$F6="",$E6&lt;Assumptions!$B$6,$E6&gt;Assumptions!$B$7),"",IFERROR($E6/1000*VLOOKUP($F6,Assumptions!$A$15:$E$18,4,FALSE),""))</f>
        <v/>
      </c>
      <c r="O6" s="22">
        <f>IF(OR($A6="",$E6="",$F6="",$E6&lt;Assumptions!$B$6,$E6&gt;Assumptions!$B$7),"",IFERROR($E6/1000*VLOOKUP($F6,Assumptions!$A$15:$E$18,5,FALSE),""))</f>
        <v/>
      </c>
      <c r="P6" s="40">
        <f>IF(OR($A6="",$N6="",$O6="",$I6="",$J6=""),"",IFERROR($N6*VLOOKUP($I6,Assumptions!$G$15:$H$18,2,FALSE)+$O6*VLOOKUP($J6,Assumptions!$J$15:$K$18,2,FALSE),""))</f>
        <v/>
      </c>
      <c r="Q6" s="40">
        <f>IF(OR($A6="",$E6="",$L6="",$M6=""),"",IFERROR(MAX($E6/1000*$L6,$M6),""))</f>
        <v/>
      </c>
      <c r="R6" s="40">
        <f>IF(OR($A6="",$G6="",$Q6=""),"",IFERROR(IF($G6="Per Event",$Q6,IF(AND($G6="Seasonal",$H6&lt;&gt;""),$Q6*$H6*Assumptions!$B$4,"")),""))</f>
        <v/>
      </c>
      <c r="S6" s="40">
        <f>IF(OR($A6="",$G6="",$P6=""),"",IFERROR(IF($G6="Per Event",$P6,IF(AND($G6="Seasonal",$H6&lt;&gt;""),$P6*$H6,"")),""))</f>
        <v/>
      </c>
      <c r="T6" s="40">
        <f>IF(OR($A6="",$R6="",$S6=""),"",IFERROR($R6-$S6,""))</f>
        <v/>
      </c>
      <c r="U6" s="41">
        <f>IF(OR($A6="",$R6="",$T6=""),"",IFERROR($T6/$R6,""))</f>
        <v/>
      </c>
      <c r="V6" s="15">
        <f>IF($A6="","",IF(OR($B6="",$B6&lt;Assumptions!$B$8,$B6&gt;Assumptions!$B$9),"Check date",IF(OR($E6="",$E6&lt;Assumptions!$B$6,$E6&gt;Assumptions!$B$7),"Check service area",IF(OR($F6="",$L6="",$M6=""),"Check service level",IF(AND($G6&lt;&gt;"Per Event",$G6&lt;&gt;"Seasonal"),"Check pricing method",IF(AND($G6="Seasonal",OR($H6="",$H6&lt;Assumptions!$B$10,$H6&gt;Assumptions!$B$11)),"Check event count",IF(OR($I6="",$J6="",$P6=""),"Check assignment",IF(OR($K6="",COUNTIF(Assumptions!$G$23:$G$27,$K6)=0),"Check status",IF($R6="","Check pricing inputs",IF($U6&lt;Assumptions!$B$5,"Review margin","Ready for review")))))))))</f>
        <v/>
      </c>
    </row>
    <row r="7">
      <c r="A7" s="18" t="inlineStr">
        <is>
          <t>SN-26002</t>
        </is>
      </c>
      <c r="B7" s="39" t="n">
        <v>46236</v>
      </c>
      <c r="C7" s="18" t="inlineStr">
        <is>
          <t>Fictional Blue Acorn Offices</t>
        </is>
      </c>
      <c r="D7" s="18" t="inlineStr">
        <is>
          <t>Fictional Blue Acorn Campus</t>
        </is>
      </c>
      <c r="E7" s="20" t="n">
        <v>4200</v>
      </c>
      <c r="F7" s="18" t="inlineStr">
        <is>
          <t>Plow and Walks</t>
        </is>
      </c>
      <c r="G7" s="18" t="inlineStr">
        <is>
          <t>Seasonal</t>
        </is>
      </c>
      <c r="H7" s="20" t="n">
        <v>18</v>
      </c>
      <c r="I7" s="18" t="inlineStr">
        <is>
          <t>Fictional Crew Cedar</t>
        </is>
      </c>
      <c r="J7" s="18" t="inlineStr">
        <is>
          <t>Fictional Sidewalk Unit D</t>
        </is>
      </c>
      <c r="K7" s="18" t="inlineStr">
        <is>
          <t>Sent</t>
        </is>
      </c>
      <c r="L7" s="42">
        <f>IF(OR($A7="",$F7=""),"",IFERROR(VLOOKUP($F7,Assumptions!$A$15:$E$18,2,FALSE),""))</f>
        <v/>
      </c>
      <c r="M7" s="42">
        <f>IF(OR($A7="",$F7=""),"",IFERROR(VLOOKUP($F7,Assumptions!$A$15:$E$18,3,FALSE),""))</f>
        <v/>
      </c>
      <c r="N7" s="25">
        <f>IF(OR($A7="",$E7="",$F7="",$E7&lt;Assumptions!$B$6,$E7&gt;Assumptions!$B$7),"",IFERROR($E7/1000*VLOOKUP($F7,Assumptions!$A$15:$E$18,4,FALSE),""))</f>
        <v/>
      </c>
      <c r="O7" s="25">
        <f>IF(OR($A7="",$E7="",$F7="",$E7&lt;Assumptions!$B$6,$E7&gt;Assumptions!$B$7),"",IFERROR($E7/1000*VLOOKUP($F7,Assumptions!$A$15:$E$18,5,FALSE),""))</f>
        <v/>
      </c>
      <c r="P7" s="42">
        <f>IF(OR($A7="",$N7="",$O7="",$I7="",$J7=""),"",IFERROR($N7*VLOOKUP($I7,Assumptions!$G$15:$H$18,2,FALSE)+$O7*VLOOKUP($J7,Assumptions!$J$15:$K$18,2,FALSE),""))</f>
        <v/>
      </c>
      <c r="Q7" s="42">
        <f>IF(OR($A7="",$E7="",$L7="",$M7=""),"",IFERROR(MAX($E7/1000*$L7,$M7),""))</f>
        <v/>
      </c>
      <c r="R7" s="42">
        <f>IF(OR($A7="",$G7="",$Q7=""),"",IFERROR(IF($G7="Per Event",$Q7,IF(AND($G7="Seasonal",$H7&lt;&gt;""),$Q7*$H7*Assumptions!$B$4,"")),""))</f>
        <v/>
      </c>
      <c r="S7" s="42">
        <f>IF(OR($A7="",$G7="",$P7=""),"",IFERROR(IF($G7="Per Event",$P7,IF(AND($G7="Seasonal",$H7&lt;&gt;""),$P7*$H7,"")),""))</f>
        <v/>
      </c>
      <c r="T7" s="42">
        <f>IF(OR($A7="",$R7="",$S7=""),"",IFERROR($R7-$S7,""))</f>
        <v/>
      </c>
      <c r="U7" s="43">
        <f>IF(OR($A7="",$R7="",$T7=""),"",IFERROR($T7/$R7,""))</f>
        <v/>
      </c>
      <c r="V7" s="16">
        <f>IF($A7="","",IF(OR($B7="",$B7&lt;Assumptions!$B$8,$B7&gt;Assumptions!$B$9),"Check date",IF(OR($E7="",$E7&lt;Assumptions!$B$6,$E7&gt;Assumptions!$B$7),"Check service area",IF(OR($F7="",$L7="",$M7=""),"Check service level",IF(AND($G7&lt;&gt;"Per Event",$G7&lt;&gt;"Seasonal"),"Check pricing method",IF(AND($G7="Seasonal",OR($H7="",$H7&lt;Assumptions!$B$10,$H7&gt;Assumptions!$B$11)),"Check event count",IF(OR($I7="",$J7="",$P7=""),"Check assignment",IF(OR($K7="",COUNTIF(Assumptions!$G$23:$G$27,$K7)=0),"Check status",IF($R7="","Check pricing inputs",IF($U7&lt;Assumptions!$B$5,"Review margin","Ready for review")))))))))</f>
        <v/>
      </c>
    </row>
    <row r="8">
      <c r="A8" s="18" t="inlineStr">
        <is>
          <t>SN-26003</t>
        </is>
      </c>
      <c r="B8" s="39" t="n">
        <v>46241</v>
      </c>
      <c r="C8" s="18" t="inlineStr">
        <is>
          <t>Fictional Maple Kite Clinic</t>
        </is>
      </c>
      <c r="D8" s="18" t="inlineStr">
        <is>
          <t>Fictional Maple Kite North Lot</t>
        </is>
      </c>
      <c r="E8" s="20" t="n">
        <v>18500</v>
      </c>
      <c r="F8" s="18" t="inlineStr">
        <is>
          <t>Priority Full Service</t>
        </is>
      </c>
      <c r="G8" s="18" t="inlineStr">
        <is>
          <t>Seasonal</t>
        </is>
      </c>
      <c r="H8" s="20" t="n">
        <v>22</v>
      </c>
      <c r="I8" s="18" t="inlineStr">
        <is>
          <t>Fictional Crew Birch</t>
        </is>
      </c>
      <c r="J8" s="18" t="inlineStr">
        <is>
          <t>Fictional Skid Steer C</t>
        </is>
      </c>
      <c r="K8" s="18" t="inlineStr">
        <is>
          <t>Accepted</t>
        </is>
      </c>
      <c r="L8" s="40">
        <f>IF(OR($A8="",$F8=""),"",IFERROR(VLOOKUP($F8,Assumptions!$A$15:$E$18,2,FALSE),""))</f>
        <v/>
      </c>
      <c r="M8" s="40">
        <f>IF(OR($A8="",$F8=""),"",IFERROR(VLOOKUP($F8,Assumptions!$A$15:$E$18,3,FALSE),""))</f>
        <v/>
      </c>
      <c r="N8" s="22">
        <f>IF(OR($A8="",$E8="",$F8="",$E8&lt;Assumptions!$B$6,$E8&gt;Assumptions!$B$7),"",IFERROR($E8/1000*VLOOKUP($F8,Assumptions!$A$15:$E$18,4,FALSE),""))</f>
        <v/>
      </c>
      <c r="O8" s="22">
        <f>IF(OR($A8="",$E8="",$F8="",$E8&lt;Assumptions!$B$6,$E8&gt;Assumptions!$B$7),"",IFERROR($E8/1000*VLOOKUP($F8,Assumptions!$A$15:$E$18,5,FALSE),""))</f>
        <v/>
      </c>
      <c r="P8" s="40">
        <f>IF(OR($A8="",$N8="",$O8="",$I8="",$J8=""),"",IFERROR($N8*VLOOKUP($I8,Assumptions!$G$15:$H$18,2,FALSE)+$O8*VLOOKUP($J8,Assumptions!$J$15:$K$18,2,FALSE),""))</f>
        <v/>
      </c>
      <c r="Q8" s="40">
        <f>IF(OR($A8="",$E8="",$L8="",$M8=""),"",IFERROR(MAX($E8/1000*$L8,$M8),""))</f>
        <v/>
      </c>
      <c r="R8" s="40">
        <f>IF(OR($A8="",$G8="",$Q8=""),"",IFERROR(IF($G8="Per Event",$Q8,IF(AND($G8="Seasonal",$H8&lt;&gt;""),$Q8*$H8*Assumptions!$B$4,"")),""))</f>
        <v/>
      </c>
      <c r="S8" s="40">
        <f>IF(OR($A8="",$G8="",$P8=""),"",IFERROR(IF($G8="Per Event",$P8,IF(AND($G8="Seasonal",$H8&lt;&gt;""),$P8*$H8,"")),""))</f>
        <v/>
      </c>
      <c r="T8" s="40">
        <f>IF(OR($A8="",$R8="",$S8=""),"",IFERROR($R8-$S8,""))</f>
        <v/>
      </c>
      <c r="U8" s="41">
        <f>IF(OR($A8="",$R8="",$T8=""),"",IFERROR($T8/$R8,""))</f>
        <v/>
      </c>
      <c r="V8" s="15">
        <f>IF($A8="","",IF(OR($B8="",$B8&lt;Assumptions!$B$8,$B8&gt;Assumptions!$B$9),"Check date",IF(OR($E8="",$E8&lt;Assumptions!$B$6,$E8&gt;Assumptions!$B$7),"Check service area",IF(OR($F8="",$L8="",$M8=""),"Check service level",IF(AND($G8&lt;&gt;"Per Event",$G8&lt;&gt;"Seasonal"),"Check pricing method",IF(AND($G8="Seasonal",OR($H8="",$H8&lt;Assumptions!$B$10,$H8&gt;Assumptions!$B$11)),"Check event count",IF(OR($I8="",$J8="",$P8=""),"Check assignment",IF(OR($K8="",COUNTIF(Assumptions!$G$23:$G$27,$K8)=0),"Check status",IF($R8="","Check pricing inputs",IF($U8&lt;Assumptions!$B$5,"Review margin","Ready for review")))))))))</f>
        <v/>
      </c>
    </row>
    <row r="9">
      <c r="A9" s="18" t="inlineStr">
        <is>
          <t>SN-26004</t>
        </is>
      </c>
      <c r="B9" s="39" t="n">
        <v>46246</v>
      </c>
      <c r="C9" s="18" t="inlineStr">
        <is>
          <t>Fictional Moonlit Storage</t>
        </is>
      </c>
      <c r="D9" s="18" t="inlineStr">
        <is>
          <t>Fictional Moonlit Storage Yard</t>
        </is>
      </c>
      <c r="E9" s="20" t="n">
        <v>500000</v>
      </c>
      <c r="F9" s="18" t="inlineStr">
        <is>
          <t>Plow Only</t>
        </is>
      </c>
      <c r="G9" s="18" t="inlineStr">
        <is>
          <t>Seasonal</t>
        </is>
      </c>
      <c r="H9" s="20" t="n">
        <v>30</v>
      </c>
      <c r="I9" s="18" t="inlineStr">
        <is>
          <t>Fictional Crew Spruce</t>
        </is>
      </c>
      <c r="J9" s="18" t="inlineStr">
        <is>
          <t>Fictional Plow Truck B</t>
        </is>
      </c>
      <c r="K9" s="18" t="inlineStr">
        <is>
          <t>Sent</t>
        </is>
      </c>
      <c r="L9" s="42">
        <f>IF(OR($A9="",$F9=""),"",IFERROR(VLOOKUP($F9,Assumptions!$A$15:$E$18,2,FALSE),""))</f>
        <v/>
      </c>
      <c r="M9" s="42">
        <f>IF(OR($A9="",$F9=""),"",IFERROR(VLOOKUP($F9,Assumptions!$A$15:$E$18,3,FALSE),""))</f>
        <v/>
      </c>
      <c r="N9" s="25">
        <f>IF(OR($A9="",$E9="",$F9="",$E9&lt;Assumptions!$B$6,$E9&gt;Assumptions!$B$7),"",IFERROR($E9/1000*VLOOKUP($F9,Assumptions!$A$15:$E$18,4,FALSE),""))</f>
        <v/>
      </c>
      <c r="O9" s="25">
        <f>IF(OR($A9="",$E9="",$F9="",$E9&lt;Assumptions!$B$6,$E9&gt;Assumptions!$B$7),"",IFERROR($E9/1000*VLOOKUP($F9,Assumptions!$A$15:$E$18,5,FALSE),""))</f>
        <v/>
      </c>
      <c r="P9" s="42">
        <f>IF(OR($A9="",$N9="",$O9="",$I9="",$J9=""),"",IFERROR($N9*VLOOKUP($I9,Assumptions!$G$15:$H$18,2,FALSE)+$O9*VLOOKUP($J9,Assumptions!$J$15:$K$18,2,FALSE),""))</f>
        <v/>
      </c>
      <c r="Q9" s="42">
        <f>IF(OR($A9="",$E9="",$L9="",$M9=""),"",IFERROR(MAX($E9/1000*$L9,$M9),""))</f>
        <v/>
      </c>
      <c r="R9" s="42">
        <f>IF(OR($A9="",$G9="",$Q9=""),"",IFERROR(IF($G9="Per Event",$Q9,IF(AND($G9="Seasonal",$H9&lt;&gt;""),$Q9*$H9*Assumptions!$B$4,"")),""))</f>
        <v/>
      </c>
      <c r="S9" s="42">
        <f>IF(OR($A9="",$G9="",$P9=""),"",IFERROR(IF($G9="Per Event",$P9,IF(AND($G9="Seasonal",$H9&lt;&gt;""),$P9*$H9,"")),""))</f>
        <v/>
      </c>
      <c r="T9" s="42">
        <f>IF(OR($A9="",$R9="",$S9=""),"",IFERROR($R9-$S9,""))</f>
        <v/>
      </c>
      <c r="U9" s="43">
        <f>IF(OR($A9="",$R9="",$T9=""),"",IFERROR($T9/$R9,""))</f>
        <v/>
      </c>
      <c r="V9" s="16">
        <f>IF($A9="","",IF(OR($B9="",$B9&lt;Assumptions!$B$8,$B9&gt;Assumptions!$B$9),"Check date",IF(OR($E9="",$E9&lt;Assumptions!$B$6,$E9&gt;Assumptions!$B$7),"Check service area",IF(OR($F9="",$L9="",$M9=""),"Check service level",IF(AND($G9&lt;&gt;"Per Event",$G9&lt;&gt;"Seasonal"),"Check pricing method",IF(AND($G9="Seasonal",OR($H9="",$H9&lt;Assumptions!$B$10,$H9&gt;Assumptions!$B$11)),"Check event count",IF(OR($I9="",$J9="",$P9=""),"Check assignment",IF(OR($K9="",COUNTIF(Assumptions!$G$23:$G$27,$K9)=0),"Check status",IF($R9="","Check pricing inputs",IF($U9&lt;Assumptions!$B$5,"Review margin","Ready for review")))))))))</f>
        <v/>
      </c>
    </row>
    <row r="10">
      <c r="A10" s="18" t="inlineStr">
        <is>
          <t>SN-26005</t>
        </is>
      </c>
      <c r="B10" s="39" t="n">
        <v>46252</v>
      </c>
      <c r="C10" s="18" t="inlineStr">
        <is>
          <t>Fictional Paper Finch Market</t>
        </is>
      </c>
      <c r="D10" s="18" t="inlineStr">
        <is>
          <t>Fictional Paper Finch Storefront</t>
        </is>
      </c>
      <c r="E10" s="20" t="n">
        <v>7600</v>
      </c>
      <c r="F10" s="18" t="inlineStr">
        <is>
          <t>Plow and Walks</t>
        </is>
      </c>
      <c r="G10" s="18" t="inlineStr">
        <is>
          <t>Per Event</t>
        </is>
      </c>
      <c r="H10" s="20" t="n"/>
      <c r="I10" s="18" t="inlineStr">
        <is>
          <t>Fictional Crew Cedar</t>
        </is>
      </c>
      <c r="J10" s="18" t="inlineStr">
        <is>
          <t>Fictional Sidewalk Unit D</t>
        </is>
      </c>
      <c r="K10" s="18" t="inlineStr">
        <is>
          <t>Declined</t>
        </is>
      </c>
      <c r="L10" s="40">
        <f>IF(OR($A10="",$F10=""),"",IFERROR(VLOOKUP($F10,Assumptions!$A$15:$E$18,2,FALSE),""))</f>
        <v/>
      </c>
      <c r="M10" s="40">
        <f>IF(OR($A10="",$F10=""),"",IFERROR(VLOOKUP($F10,Assumptions!$A$15:$E$18,3,FALSE),""))</f>
        <v/>
      </c>
      <c r="N10" s="22">
        <f>IF(OR($A10="",$E10="",$F10="",$E10&lt;Assumptions!$B$6,$E10&gt;Assumptions!$B$7),"",IFERROR($E10/1000*VLOOKUP($F10,Assumptions!$A$15:$E$18,4,FALSE),""))</f>
        <v/>
      </c>
      <c r="O10" s="22">
        <f>IF(OR($A10="",$E10="",$F10="",$E10&lt;Assumptions!$B$6,$E10&gt;Assumptions!$B$7),"",IFERROR($E10/1000*VLOOKUP($F10,Assumptions!$A$15:$E$18,5,FALSE),""))</f>
        <v/>
      </c>
      <c r="P10" s="40">
        <f>IF(OR($A10="",$N10="",$O10="",$I10="",$J10=""),"",IFERROR($N10*VLOOKUP($I10,Assumptions!$G$15:$H$18,2,FALSE)+$O10*VLOOKUP($J10,Assumptions!$J$15:$K$18,2,FALSE),""))</f>
        <v/>
      </c>
      <c r="Q10" s="40">
        <f>IF(OR($A10="",$E10="",$L10="",$M10=""),"",IFERROR(MAX($E10/1000*$L10,$M10),""))</f>
        <v/>
      </c>
      <c r="R10" s="40">
        <f>IF(OR($A10="",$G10="",$Q10=""),"",IFERROR(IF($G10="Per Event",$Q10,IF(AND($G10="Seasonal",$H10&lt;&gt;""),$Q10*$H10*Assumptions!$B$4,"")),""))</f>
        <v/>
      </c>
      <c r="S10" s="40">
        <f>IF(OR($A10="",$G10="",$P10=""),"",IFERROR(IF($G10="Per Event",$P10,IF(AND($G10="Seasonal",$H10&lt;&gt;""),$P10*$H10,"")),""))</f>
        <v/>
      </c>
      <c r="T10" s="40">
        <f>IF(OR($A10="",$R10="",$S10=""),"",IFERROR($R10-$S10,""))</f>
        <v/>
      </c>
      <c r="U10" s="41">
        <f>IF(OR($A10="",$R10="",$T10=""),"",IFERROR($T10/$R10,""))</f>
        <v/>
      </c>
      <c r="V10" s="15">
        <f>IF($A10="","",IF(OR($B10="",$B10&lt;Assumptions!$B$8,$B10&gt;Assumptions!$B$9),"Check date",IF(OR($E10="",$E10&lt;Assumptions!$B$6,$E10&gt;Assumptions!$B$7),"Check service area",IF(OR($F10="",$L10="",$M10=""),"Check service level",IF(AND($G10&lt;&gt;"Per Event",$G10&lt;&gt;"Seasonal"),"Check pricing method",IF(AND($G10="Seasonal",OR($H10="",$H10&lt;Assumptions!$B$10,$H10&gt;Assumptions!$B$11)),"Check event count",IF(OR($I10="",$J10="",$P10=""),"Check assignment",IF(OR($K10="",COUNTIF(Assumptions!$G$23:$G$27,$K10)=0),"Check status",IF($R10="","Check pricing inputs",IF($U10&lt;Assumptions!$B$5,"Review margin","Ready for review")))))))))</f>
        <v/>
      </c>
    </row>
    <row r="11">
      <c r="A11" s="18" t="inlineStr">
        <is>
          <t>SN-26006</t>
        </is>
      </c>
      <c r="B11" s="39" t="n">
        <v>46258</v>
      </c>
      <c r="C11" s="18" t="inlineStr">
        <is>
          <t>Fictional Copper Pine Apartments</t>
        </is>
      </c>
      <c r="D11" s="18" t="inlineStr">
        <is>
          <t>Fictional Copper Pine Courtyard</t>
        </is>
      </c>
      <c r="E11" s="20" t="n">
        <v>32500</v>
      </c>
      <c r="F11" s="18" t="inlineStr">
        <is>
          <t>Priority Full Service</t>
        </is>
      </c>
      <c r="G11" s="18" t="inlineStr">
        <is>
          <t>Seasonal</t>
        </is>
      </c>
      <c r="H11" s="20" t="n">
        <v>40</v>
      </c>
      <c r="I11" s="18" t="inlineStr">
        <is>
          <t>Fictional Crew Birch</t>
        </is>
      </c>
      <c r="J11" s="18" t="inlineStr">
        <is>
          <t>Fictional Skid Steer C</t>
        </is>
      </c>
      <c r="K11" s="18" t="inlineStr">
        <is>
          <t>Draft</t>
        </is>
      </c>
      <c r="L11" s="42">
        <f>IF(OR($A11="",$F11=""),"",IFERROR(VLOOKUP($F11,Assumptions!$A$15:$E$18,2,FALSE),""))</f>
        <v/>
      </c>
      <c r="M11" s="42">
        <f>IF(OR($A11="",$F11=""),"",IFERROR(VLOOKUP($F11,Assumptions!$A$15:$E$18,3,FALSE),""))</f>
        <v/>
      </c>
      <c r="N11" s="25">
        <f>IF(OR($A11="",$E11="",$F11="",$E11&lt;Assumptions!$B$6,$E11&gt;Assumptions!$B$7),"",IFERROR($E11/1000*VLOOKUP($F11,Assumptions!$A$15:$E$18,4,FALSE),""))</f>
        <v/>
      </c>
      <c r="O11" s="25">
        <f>IF(OR($A11="",$E11="",$F11="",$E11&lt;Assumptions!$B$6,$E11&gt;Assumptions!$B$7),"",IFERROR($E11/1000*VLOOKUP($F11,Assumptions!$A$15:$E$18,5,FALSE),""))</f>
        <v/>
      </c>
      <c r="P11" s="42">
        <f>IF(OR($A11="",$N11="",$O11="",$I11="",$J11=""),"",IFERROR($N11*VLOOKUP($I11,Assumptions!$G$15:$H$18,2,FALSE)+$O11*VLOOKUP($J11,Assumptions!$J$15:$K$18,2,FALSE),""))</f>
        <v/>
      </c>
      <c r="Q11" s="42">
        <f>IF(OR($A11="",$E11="",$L11="",$M11=""),"",IFERROR(MAX($E11/1000*$L11,$M11),""))</f>
        <v/>
      </c>
      <c r="R11" s="42">
        <f>IF(OR($A11="",$G11="",$Q11=""),"",IFERROR(IF($G11="Per Event",$Q11,IF(AND($G11="Seasonal",$H11&lt;&gt;""),$Q11*$H11*Assumptions!$B$4,"")),""))</f>
        <v/>
      </c>
      <c r="S11" s="42">
        <f>IF(OR($A11="",$G11="",$P11=""),"",IFERROR(IF($G11="Per Event",$P11,IF(AND($G11="Seasonal",$H11&lt;&gt;""),$P11*$H11,"")),""))</f>
        <v/>
      </c>
      <c r="T11" s="42">
        <f>IF(OR($A11="",$R11="",$S11=""),"",IFERROR($R11-$S11,""))</f>
        <v/>
      </c>
      <c r="U11" s="43">
        <f>IF(OR($A11="",$R11="",$T11=""),"",IFERROR($T11/$R11,""))</f>
        <v/>
      </c>
      <c r="V11" s="16">
        <f>IF($A11="","",IF(OR($B11="",$B11&lt;Assumptions!$B$8,$B11&gt;Assumptions!$B$9),"Check date",IF(OR($E11="",$E11&lt;Assumptions!$B$6,$E11&gt;Assumptions!$B$7),"Check service area",IF(OR($F11="",$L11="",$M11=""),"Check service level",IF(AND($G11&lt;&gt;"Per Event",$G11&lt;&gt;"Seasonal"),"Check pricing method",IF(AND($G11="Seasonal",OR($H11="",$H11&lt;Assumptions!$B$10,$H11&gt;Assumptions!$B$11)),"Check event count",IF(OR($I11="",$J11="",$P11=""),"Check assignment",IF(OR($K11="",COUNTIF(Assumptions!$G$23:$G$27,$K11)=0),"Check status",IF($R11="","Check pricing inputs",IF($U11&lt;Assumptions!$B$5,"Review margin","Ready for review")))))))))</f>
        <v/>
      </c>
    </row>
    <row r="12">
      <c r="A12" s="18" t="inlineStr">
        <is>
          <t>SN-26007</t>
        </is>
      </c>
      <c r="B12" s="39" t="n">
        <v>46262</v>
      </c>
      <c r="C12" s="18" t="inlineStr">
        <is>
          <t>Fictional Bright Pebble School</t>
        </is>
      </c>
      <c r="D12" s="18" t="inlineStr">
        <is>
          <t>Fictional Bright Pebble Bus Loop</t>
        </is>
      </c>
      <c r="E12" s="20" t="n">
        <v>12000</v>
      </c>
      <c r="F12" s="18" t="inlineStr">
        <is>
          <t>Plow Only</t>
        </is>
      </c>
      <c r="G12" s="18" t="inlineStr">
        <is>
          <t>Per Event</t>
        </is>
      </c>
      <c r="H12" s="20" t="n"/>
      <c r="I12" s="18" t="inlineStr">
        <is>
          <t>Fictional Crew Pine</t>
        </is>
      </c>
      <c r="J12" s="18" t="inlineStr">
        <is>
          <t>Fictional Plow Truck A</t>
        </is>
      </c>
      <c r="K12" s="18" t="inlineStr">
        <is>
          <t>Accepted</t>
        </is>
      </c>
      <c r="L12" s="40">
        <f>IF(OR($A12="",$F12=""),"",IFERROR(VLOOKUP($F12,Assumptions!$A$15:$E$18,2,FALSE),""))</f>
        <v/>
      </c>
      <c r="M12" s="40">
        <f>IF(OR($A12="",$F12=""),"",IFERROR(VLOOKUP($F12,Assumptions!$A$15:$E$18,3,FALSE),""))</f>
        <v/>
      </c>
      <c r="N12" s="22">
        <f>IF(OR($A12="",$E12="",$F12="",$E12&lt;Assumptions!$B$6,$E12&gt;Assumptions!$B$7),"",IFERROR($E12/1000*VLOOKUP($F12,Assumptions!$A$15:$E$18,4,FALSE),""))</f>
        <v/>
      </c>
      <c r="O12" s="22">
        <f>IF(OR($A12="",$E12="",$F12="",$E12&lt;Assumptions!$B$6,$E12&gt;Assumptions!$B$7),"",IFERROR($E12/1000*VLOOKUP($F12,Assumptions!$A$15:$E$18,5,FALSE),""))</f>
        <v/>
      </c>
      <c r="P12" s="40">
        <f>IF(OR($A12="",$N12="",$O12="",$I12="",$J12=""),"",IFERROR($N12*VLOOKUP($I12,Assumptions!$G$15:$H$18,2,FALSE)+$O12*VLOOKUP($J12,Assumptions!$J$15:$K$18,2,FALSE),""))</f>
        <v/>
      </c>
      <c r="Q12" s="40">
        <f>IF(OR($A12="",$E12="",$L12="",$M12=""),"",IFERROR(MAX($E12/1000*$L12,$M12),""))</f>
        <v/>
      </c>
      <c r="R12" s="40">
        <f>IF(OR($A12="",$G12="",$Q12=""),"",IFERROR(IF($G12="Per Event",$Q12,IF(AND($G12="Seasonal",$H12&lt;&gt;""),$Q12*$H12*Assumptions!$B$4,"")),""))</f>
        <v/>
      </c>
      <c r="S12" s="40">
        <f>IF(OR($A12="",$G12="",$P12=""),"",IFERROR(IF($G12="Per Event",$P12,IF(AND($G12="Seasonal",$H12&lt;&gt;""),$P12*$H12,"")),""))</f>
        <v/>
      </c>
      <c r="T12" s="40">
        <f>IF(OR($A12="",$R12="",$S12=""),"",IFERROR($R12-$S12,""))</f>
        <v/>
      </c>
      <c r="U12" s="41">
        <f>IF(OR($A12="",$R12="",$T12=""),"",IFERROR($T12/$R12,""))</f>
        <v/>
      </c>
      <c r="V12" s="15">
        <f>IF($A12="","",IF(OR($B12="",$B12&lt;Assumptions!$B$8,$B12&gt;Assumptions!$B$9),"Check date",IF(OR($E12="",$E12&lt;Assumptions!$B$6,$E12&gt;Assumptions!$B$7),"Check service area",IF(OR($F12="",$L12="",$M12=""),"Check service level",IF(AND($G12&lt;&gt;"Per Event",$G12&lt;&gt;"Seasonal"),"Check pricing method",IF(AND($G12="Seasonal",OR($H12="",$H12&lt;Assumptions!$B$10,$H12&gt;Assumptions!$B$11)),"Check event count",IF(OR($I12="",$J12="",$P12=""),"Check assignment",IF(OR($K12="",COUNTIF(Assumptions!$G$23:$G$27,$K12)=0),"Check status",IF($R12="","Check pricing inputs",IF($U12&lt;Assumptions!$B$5,"Review margin","Ready for review")))))))))</f>
        <v/>
      </c>
    </row>
    <row r="13">
      <c r="A13" s="18" t="inlineStr">
        <is>
          <t>SN-26008</t>
        </is>
      </c>
      <c r="B13" s="39" t="n">
        <v>46267</v>
      </c>
      <c r="C13" s="18" t="inlineStr">
        <is>
          <t>Fictional Harbor Fox Studio</t>
        </is>
      </c>
      <c r="D13" s="18" t="inlineStr">
        <is>
          <t>Fictional Harbor Fox Walkway</t>
        </is>
      </c>
      <c r="E13" s="20" t="n">
        <v>2800</v>
      </c>
      <c r="F13" s="18" t="inlineStr">
        <is>
          <t>Plow and Walks</t>
        </is>
      </c>
      <c r="G13" s="18" t="inlineStr">
        <is>
          <t>Seasonal</t>
        </is>
      </c>
      <c r="H13" s="20" t="n">
        <v>1</v>
      </c>
      <c r="I13" s="18" t="inlineStr">
        <is>
          <t>Fictional Crew Spruce</t>
        </is>
      </c>
      <c r="J13" s="18" t="inlineStr">
        <is>
          <t>Fictional Sidewalk Unit D</t>
        </is>
      </c>
      <c r="K13" s="18" t="inlineStr">
        <is>
          <t>Expired</t>
        </is>
      </c>
      <c r="L13" s="42">
        <f>IF(OR($A13="",$F13=""),"",IFERROR(VLOOKUP($F13,Assumptions!$A$15:$E$18,2,FALSE),""))</f>
        <v/>
      </c>
      <c r="M13" s="42">
        <f>IF(OR($A13="",$F13=""),"",IFERROR(VLOOKUP($F13,Assumptions!$A$15:$E$18,3,FALSE),""))</f>
        <v/>
      </c>
      <c r="N13" s="25">
        <f>IF(OR($A13="",$E13="",$F13="",$E13&lt;Assumptions!$B$6,$E13&gt;Assumptions!$B$7),"",IFERROR($E13/1000*VLOOKUP($F13,Assumptions!$A$15:$E$18,4,FALSE),""))</f>
        <v/>
      </c>
      <c r="O13" s="25">
        <f>IF(OR($A13="",$E13="",$F13="",$E13&lt;Assumptions!$B$6,$E13&gt;Assumptions!$B$7),"",IFERROR($E13/1000*VLOOKUP($F13,Assumptions!$A$15:$E$18,5,FALSE),""))</f>
        <v/>
      </c>
      <c r="P13" s="42">
        <f>IF(OR($A13="",$N13="",$O13="",$I13="",$J13=""),"",IFERROR($N13*VLOOKUP($I13,Assumptions!$G$15:$H$18,2,FALSE)+$O13*VLOOKUP($J13,Assumptions!$J$15:$K$18,2,FALSE),""))</f>
        <v/>
      </c>
      <c r="Q13" s="42">
        <f>IF(OR($A13="",$E13="",$L13="",$M13=""),"",IFERROR(MAX($E13/1000*$L13,$M13),""))</f>
        <v/>
      </c>
      <c r="R13" s="42">
        <f>IF(OR($A13="",$G13="",$Q13=""),"",IFERROR(IF($G13="Per Event",$Q13,IF(AND($G13="Seasonal",$H13&lt;&gt;""),$Q13*$H13*Assumptions!$B$4,"")),""))</f>
        <v/>
      </c>
      <c r="S13" s="42">
        <f>IF(OR($A13="",$G13="",$P13=""),"",IFERROR(IF($G13="Per Event",$P13,IF(AND($G13="Seasonal",$H13&lt;&gt;""),$P13*$H13,"")),""))</f>
        <v/>
      </c>
      <c r="T13" s="42">
        <f>IF(OR($A13="",$R13="",$S13=""),"",IFERROR($R13-$S13,""))</f>
        <v/>
      </c>
      <c r="U13" s="43">
        <f>IF(OR($A13="",$R13="",$T13=""),"",IFERROR($T13/$R13,""))</f>
        <v/>
      </c>
      <c r="V13" s="16">
        <f>IF($A13="","",IF(OR($B13="",$B13&lt;Assumptions!$B$8,$B13&gt;Assumptions!$B$9),"Check date",IF(OR($E13="",$E13&lt;Assumptions!$B$6,$E13&gt;Assumptions!$B$7),"Check service area",IF(OR($F13="",$L13="",$M13=""),"Check service level",IF(AND($G13&lt;&gt;"Per Event",$G13&lt;&gt;"Seasonal"),"Check pricing method",IF(AND($G13="Seasonal",OR($H13="",$H13&lt;Assumptions!$B$10,$H13&gt;Assumptions!$B$11)),"Check event count",IF(OR($I13="",$J13="",$P13=""),"Check assignment",IF(OR($K13="",COUNTIF(Assumptions!$G$23:$G$27,$K13)=0),"Check status",IF($R13="","Check pricing inputs",IF($U13&lt;Assumptions!$B$5,"Review margin","Ready for review")))))))))</f>
        <v/>
      </c>
    </row>
    <row r="14">
      <c r="A14" s="18" t="inlineStr">
        <is>
          <t>SN-26009</t>
        </is>
      </c>
      <c r="B14" s="39" t="n">
        <v>46272</v>
      </c>
      <c r="C14" s="18" t="inlineStr">
        <is>
          <t>Fictional Silver Thimble Center</t>
        </is>
      </c>
      <c r="D14" s="18" t="inlineStr">
        <is>
          <t>Fictional Silver Thimble Main Lot</t>
        </is>
      </c>
      <c r="E14" s="20" t="n">
        <v>64000</v>
      </c>
      <c r="F14" s="18" t="inlineStr">
        <is>
          <t>Priority Full Service</t>
        </is>
      </c>
      <c r="G14" s="18" t="inlineStr">
        <is>
          <t>Seasonal</t>
        </is>
      </c>
      <c r="H14" s="20" t="n">
        <v>16</v>
      </c>
      <c r="I14" s="18" t="inlineStr">
        <is>
          <t>Fictional Crew Birch</t>
        </is>
      </c>
      <c r="J14" s="18" t="inlineStr">
        <is>
          <t>Fictional Skid Steer C</t>
        </is>
      </c>
      <c r="K14" s="18" t="inlineStr">
        <is>
          <t>Accepted</t>
        </is>
      </c>
      <c r="L14" s="40">
        <f>IF(OR($A14="",$F14=""),"",IFERROR(VLOOKUP($F14,Assumptions!$A$15:$E$18,2,FALSE),""))</f>
        <v/>
      </c>
      <c r="M14" s="40">
        <f>IF(OR($A14="",$F14=""),"",IFERROR(VLOOKUP($F14,Assumptions!$A$15:$E$18,3,FALSE),""))</f>
        <v/>
      </c>
      <c r="N14" s="22">
        <f>IF(OR($A14="",$E14="",$F14="",$E14&lt;Assumptions!$B$6,$E14&gt;Assumptions!$B$7),"",IFERROR($E14/1000*VLOOKUP($F14,Assumptions!$A$15:$E$18,4,FALSE),""))</f>
        <v/>
      </c>
      <c r="O14" s="22">
        <f>IF(OR($A14="",$E14="",$F14="",$E14&lt;Assumptions!$B$6,$E14&gt;Assumptions!$B$7),"",IFERROR($E14/1000*VLOOKUP($F14,Assumptions!$A$15:$E$18,5,FALSE),""))</f>
        <v/>
      </c>
      <c r="P14" s="40">
        <f>IF(OR($A14="",$N14="",$O14="",$I14="",$J14=""),"",IFERROR($N14*VLOOKUP($I14,Assumptions!$G$15:$H$18,2,FALSE)+$O14*VLOOKUP($J14,Assumptions!$J$15:$K$18,2,FALSE),""))</f>
        <v/>
      </c>
      <c r="Q14" s="40">
        <f>IF(OR($A14="",$E14="",$L14="",$M14=""),"",IFERROR(MAX($E14/1000*$L14,$M14),""))</f>
        <v/>
      </c>
      <c r="R14" s="40">
        <f>IF(OR($A14="",$G14="",$Q14=""),"",IFERROR(IF($G14="Per Event",$Q14,IF(AND($G14="Seasonal",$H14&lt;&gt;""),$Q14*$H14*Assumptions!$B$4,"")),""))</f>
        <v/>
      </c>
      <c r="S14" s="40">
        <f>IF(OR($A14="",$G14="",$P14=""),"",IFERROR(IF($G14="Per Event",$P14,IF(AND($G14="Seasonal",$H14&lt;&gt;""),$P14*$H14,"")),""))</f>
        <v/>
      </c>
      <c r="T14" s="40">
        <f>IF(OR($A14="",$R14="",$S14=""),"",IFERROR($R14-$S14,""))</f>
        <v/>
      </c>
      <c r="U14" s="41">
        <f>IF(OR($A14="",$R14="",$T14=""),"",IFERROR($T14/$R14,""))</f>
        <v/>
      </c>
      <c r="V14" s="15">
        <f>IF($A14="","",IF(OR($B14="",$B14&lt;Assumptions!$B$8,$B14&gt;Assumptions!$B$9),"Check date",IF(OR($E14="",$E14&lt;Assumptions!$B$6,$E14&gt;Assumptions!$B$7),"Check service area",IF(OR($F14="",$L14="",$M14=""),"Check service level",IF(AND($G14&lt;&gt;"Per Event",$G14&lt;&gt;"Seasonal"),"Check pricing method",IF(AND($G14="Seasonal",OR($H14="",$H14&lt;Assumptions!$B$10,$H14&gt;Assumptions!$B$11)),"Check event count",IF(OR($I14="",$J14="",$P14=""),"Check assignment",IF(OR($K14="",COUNTIF(Assumptions!$G$23:$G$27,$K14)=0),"Check status",IF($R14="","Check pricing inputs",IF($U14&lt;Assumptions!$B$5,"Review margin","Ready for review")))))))))</f>
        <v/>
      </c>
    </row>
    <row r="15">
      <c r="A15" s="18" t="inlineStr">
        <is>
          <t>SN-26010</t>
        </is>
      </c>
      <c r="B15" s="39" t="n">
        <v>46276</v>
      </c>
      <c r="C15" s="18" t="inlineStr">
        <is>
          <t>Fictional Red Wagon Workshop</t>
        </is>
      </c>
      <c r="D15" s="18" t="inlineStr">
        <is>
          <t>Fictional Red Wagon Loading Area</t>
        </is>
      </c>
      <c r="E15" s="20" t="n">
        <v>9500</v>
      </c>
      <c r="F15" s="18" t="inlineStr">
        <is>
          <t>Plow Only</t>
        </is>
      </c>
      <c r="G15" s="18" t="inlineStr">
        <is>
          <t>Per Event</t>
        </is>
      </c>
      <c r="H15" s="20" t="n"/>
      <c r="I15" s="18" t="inlineStr">
        <is>
          <t>Fictional Crew Cedar</t>
        </is>
      </c>
      <c r="J15" s="18" t="inlineStr">
        <is>
          <t>Fictional Plow Truck B</t>
        </is>
      </c>
      <c r="K15" s="18" t="inlineStr">
        <is>
          <t>Sent</t>
        </is>
      </c>
      <c r="L15" s="42">
        <f>IF(OR($A15="",$F15=""),"",IFERROR(VLOOKUP($F15,Assumptions!$A$15:$E$18,2,FALSE),""))</f>
        <v/>
      </c>
      <c r="M15" s="42">
        <f>IF(OR($A15="",$F15=""),"",IFERROR(VLOOKUP($F15,Assumptions!$A$15:$E$18,3,FALSE),""))</f>
        <v/>
      </c>
      <c r="N15" s="25">
        <f>IF(OR($A15="",$E15="",$F15="",$E15&lt;Assumptions!$B$6,$E15&gt;Assumptions!$B$7),"",IFERROR($E15/1000*VLOOKUP($F15,Assumptions!$A$15:$E$18,4,FALSE),""))</f>
        <v/>
      </c>
      <c r="O15" s="25">
        <f>IF(OR($A15="",$E15="",$F15="",$E15&lt;Assumptions!$B$6,$E15&gt;Assumptions!$B$7),"",IFERROR($E15/1000*VLOOKUP($F15,Assumptions!$A$15:$E$18,5,FALSE),""))</f>
        <v/>
      </c>
      <c r="P15" s="42">
        <f>IF(OR($A15="",$N15="",$O15="",$I15="",$J15=""),"",IFERROR($N15*VLOOKUP($I15,Assumptions!$G$15:$H$18,2,FALSE)+$O15*VLOOKUP($J15,Assumptions!$J$15:$K$18,2,FALSE),""))</f>
        <v/>
      </c>
      <c r="Q15" s="42">
        <f>IF(OR($A15="",$E15="",$L15="",$M15=""),"",IFERROR(MAX($E15/1000*$L15,$M15),""))</f>
        <v/>
      </c>
      <c r="R15" s="42">
        <f>IF(OR($A15="",$G15="",$Q15=""),"",IFERROR(IF($G15="Per Event",$Q15,IF(AND($G15="Seasonal",$H15&lt;&gt;""),$Q15*$H15*Assumptions!$B$4,"")),""))</f>
        <v/>
      </c>
      <c r="S15" s="42">
        <f>IF(OR($A15="",$G15="",$P15=""),"",IFERROR(IF($G15="Per Event",$P15,IF(AND($G15="Seasonal",$H15&lt;&gt;""),$P15*$H15,"")),""))</f>
        <v/>
      </c>
      <c r="T15" s="42">
        <f>IF(OR($A15="",$R15="",$S15=""),"",IFERROR($R15-$S15,""))</f>
        <v/>
      </c>
      <c r="U15" s="43">
        <f>IF(OR($A15="",$R15="",$T15=""),"",IFERROR($T15/$R15,""))</f>
        <v/>
      </c>
      <c r="V15" s="16">
        <f>IF($A15="","",IF(OR($B15="",$B15&lt;Assumptions!$B$8,$B15&gt;Assumptions!$B$9),"Check date",IF(OR($E15="",$E15&lt;Assumptions!$B$6,$E15&gt;Assumptions!$B$7),"Check service area",IF(OR($F15="",$L15="",$M15=""),"Check service level",IF(AND($G15&lt;&gt;"Per Event",$G15&lt;&gt;"Seasonal"),"Check pricing method",IF(AND($G15="Seasonal",OR($H15="",$H15&lt;Assumptions!$B$10,$H15&gt;Assumptions!$B$11)),"Check event count",IF(OR($I15="",$J15="",$P15=""),"Check assignment",IF(OR($K15="",COUNTIF(Assumptions!$G$23:$G$27,$K15)=0),"Check status",IF($R15="","Check pricing inputs",IF($U15&lt;Assumptions!$B$5,"Review margin","Ready for review")))))))))</f>
        <v/>
      </c>
    </row>
    <row r="16">
      <c r="A16" s="18" t="n"/>
      <c r="B16" s="39" t="n"/>
      <c r="C16" s="18" t="n"/>
      <c r="D16" s="18" t="n"/>
      <c r="E16" s="20" t="n"/>
      <c r="F16" s="18" t="n"/>
      <c r="G16" s="18" t="n"/>
      <c r="H16" s="20" t="n"/>
      <c r="I16" s="18" t="n"/>
      <c r="J16" s="18" t="n"/>
      <c r="K16" s="18" t="n"/>
      <c r="L16" s="40">
        <f>IF(OR($A16="",$F16=""),"",IFERROR(VLOOKUP($F16,Assumptions!$A$15:$E$18,2,FALSE),""))</f>
        <v/>
      </c>
      <c r="M16" s="40">
        <f>IF(OR($A16="",$F16=""),"",IFERROR(VLOOKUP($F16,Assumptions!$A$15:$E$18,3,FALSE),""))</f>
        <v/>
      </c>
      <c r="N16" s="22">
        <f>IF(OR($A16="",$E16="",$F16="",$E16&lt;Assumptions!$B$6,$E16&gt;Assumptions!$B$7),"",IFERROR($E16/1000*VLOOKUP($F16,Assumptions!$A$15:$E$18,4,FALSE),""))</f>
        <v/>
      </c>
      <c r="O16" s="22">
        <f>IF(OR($A16="",$E16="",$F16="",$E16&lt;Assumptions!$B$6,$E16&gt;Assumptions!$B$7),"",IFERROR($E16/1000*VLOOKUP($F16,Assumptions!$A$15:$E$18,5,FALSE),""))</f>
        <v/>
      </c>
      <c r="P16" s="40">
        <f>IF(OR($A16="",$N16="",$O16="",$I16="",$J16=""),"",IFERROR($N16*VLOOKUP($I16,Assumptions!$G$15:$H$18,2,FALSE)+$O16*VLOOKUP($J16,Assumptions!$J$15:$K$18,2,FALSE),""))</f>
        <v/>
      </c>
      <c r="Q16" s="40">
        <f>IF(OR($A16="",$E16="",$L16="",$M16=""),"",IFERROR(MAX($E16/1000*$L16,$M16),""))</f>
        <v/>
      </c>
      <c r="R16" s="40">
        <f>IF(OR($A16="",$G16="",$Q16=""),"",IFERROR(IF($G16="Per Event",$Q16,IF(AND($G16="Seasonal",$H16&lt;&gt;""),$Q16*$H16*Assumptions!$B$4,"")),""))</f>
        <v/>
      </c>
      <c r="S16" s="40">
        <f>IF(OR($A16="",$G16="",$P16=""),"",IFERROR(IF($G16="Per Event",$P16,IF(AND($G16="Seasonal",$H16&lt;&gt;""),$P16*$H16,"")),""))</f>
        <v/>
      </c>
      <c r="T16" s="40">
        <f>IF(OR($A16="",$R16="",$S16=""),"",IFERROR($R16-$S16,""))</f>
        <v/>
      </c>
      <c r="U16" s="41">
        <f>IF(OR($A16="",$R16="",$T16=""),"",IFERROR($T16/$R16,""))</f>
        <v/>
      </c>
      <c r="V16" s="15">
        <f>IF($A16="","",IF(OR($B16="",$B16&lt;Assumptions!$B$8,$B16&gt;Assumptions!$B$9),"Check date",IF(OR($E16="",$E16&lt;Assumptions!$B$6,$E16&gt;Assumptions!$B$7),"Check service area",IF(OR($F16="",$L16="",$M16=""),"Check service level",IF(AND($G16&lt;&gt;"Per Event",$G16&lt;&gt;"Seasonal"),"Check pricing method",IF(AND($G16="Seasonal",OR($H16="",$H16&lt;Assumptions!$B$10,$H16&gt;Assumptions!$B$11)),"Check event count",IF(OR($I16="",$J16="",$P16=""),"Check assignment",IF(OR($K16="",COUNTIF(Assumptions!$G$23:$G$27,$K16)=0),"Check status",IF($R16="","Check pricing inputs",IF($U16&lt;Assumptions!$B$5,"Review margin","Ready for review")))))))))</f>
        <v/>
      </c>
    </row>
    <row r="17">
      <c r="A17" s="18" t="n"/>
      <c r="B17" s="39" t="n"/>
      <c r="C17" s="18" t="n"/>
      <c r="D17" s="18" t="n"/>
      <c r="E17" s="20" t="n"/>
      <c r="F17" s="18" t="n"/>
      <c r="G17" s="18" t="n"/>
      <c r="H17" s="20" t="n"/>
      <c r="I17" s="18" t="n"/>
      <c r="J17" s="18" t="n"/>
      <c r="K17" s="18" t="n"/>
      <c r="L17" s="42">
        <f>IF(OR($A17="",$F17=""),"",IFERROR(VLOOKUP($F17,Assumptions!$A$15:$E$18,2,FALSE),""))</f>
        <v/>
      </c>
      <c r="M17" s="42">
        <f>IF(OR($A17="",$F17=""),"",IFERROR(VLOOKUP($F17,Assumptions!$A$15:$E$18,3,FALSE),""))</f>
        <v/>
      </c>
      <c r="N17" s="25">
        <f>IF(OR($A17="",$E17="",$F17="",$E17&lt;Assumptions!$B$6,$E17&gt;Assumptions!$B$7),"",IFERROR($E17/1000*VLOOKUP($F17,Assumptions!$A$15:$E$18,4,FALSE),""))</f>
        <v/>
      </c>
      <c r="O17" s="25">
        <f>IF(OR($A17="",$E17="",$F17="",$E17&lt;Assumptions!$B$6,$E17&gt;Assumptions!$B$7),"",IFERROR($E17/1000*VLOOKUP($F17,Assumptions!$A$15:$E$18,5,FALSE),""))</f>
        <v/>
      </c>
      <c r="P17" s="42">
        <f>IF(OR($A17="",$N17="",$O17="",$I17="",$J17=""),"",IFERROR($N17*VLOOKUP($I17,Assumptions!$G$15:$H$18,2,FALSE)+$O17*VLOOKUP($J17,Assumptions!$J$15:$K$18,2,FALSE),""))</f>
        <v/>
      </c>
      <c r="Q17" s="42">
        <f>IF(OR($A17="",$E17="",$L17="",$M17=""),"",IFERROR(MAX($E17/1000*$L17,$M17),""))</f>
        <v/>
      </c>
      <c r="R17" s="42">
        <f>IF(OR($A17="",$G17="",$Q17=""),"",IFERROR(IF($G17="Per Event",$Q17,IF(AND($G17="Seasonal",$H17&lt;&gt;""),$Q17*$H17*Assumptions!$B$4,"")),""))</f>
        <v/>
      </c>
      <c r="S17" s="42">
        <f>IF(OR($A17="",$G17="",$P17=""),"",IFERROR(IF($G17="Per Event",$P17,IF(AND($G17="Seasonal",$H17&lt;&gt;""),$P17*$H17,"")),""))</f>
        <v/>
      </c>
      <c r="T17" s="42">
        <f>IF(OR($A17="",$R17="",$S17=""),"",IFERROR($R17-$S17,""))</f>
        <v/>
      </c>
      <c r="U17" s="43">
        <f>IF(OR($A17="",$R17="",$T17=""),"",IFERROR($T17/$R17,""))</f>
        <v/>
      </c>
      <c r="V17" s="16">
        <f>IF($A17="","",IF(OR($B17="",$B17&lt;Assumptions!$B$8,$B17&gt;Assumptions!$B$9),"Check date",IF(OR($E17="",$E17&lt;Assumptions!$B$6,$E17&gt;Assumptions!$B$7),"Check service area",IF(OR($F17="",$L17="",$M17=""),"Check service level",IF(AND($G17&lt;&gt;"Per Event",$G17&lt;&gt;"Seasonal"),"Check pricing method",IF(AND($G17="Seasonal",OR($H17="",$H17&lt;Assumptions!$B$10,$H17&gt;Assumptions!$B$11)),"Check event count",IF(OR($I17="",$J17="",$P17=""),"Check assignment",IF(OR($K17="",COUNTIF(Assumptions!$G$23:$G$27,$K17)=0),"Check status",IF($R17="","Check pricing inputs",IF($U17&lt;Assumptions!$B$5,"Review margin","Ready for review")))))))))</f>
        <v/>
      </c>
    </row>
    <row r="18">
      <c r="A18" s="18" t="n"/>
      <c r="B18" s="39" t="n"/>
      <c r="C18" s="18" t="n"/>
      <c r="D18" s="18" t="n"/>
      <c r="E18" s="20" t="n"/>
      <c r="F18" s="18" t="n"/>
      <c r="G18" s="18" t="n"/>
      <c r="H18" s="20" t="n"/>
      <c r="I18" s="18" t="n"/>
      <c r="J18" s="18" t="n"/>
      <c r="K18" s="18" t="n"/>
      <c r="L18" s="40">
        <f>IF(OR($A18="",$F18=""),"",IFERROR(VLOOKUP($F18,Assumptions!$A$15:$E$18,2,FALSE),""))</f>
        <v/>
      </c>
      <c r="M18" s="40">
        <f>IF(OR($A18="",$F18=""),"",IFERROR(VLOOKUP($F18,Assumptions!$A$15:$E$18,3,FALSE),""))</f>
        <v/>
      </c>
      <c r="N18" s="22">
        <f>IF(OR($A18="",$E18="",$F18="",$E18&lt;Assumptions!$B$6,$E18&gt;Assumptions!$B$7),"",IFERROR($E18/1000*VLOOKUP($F18,Assumptions!$A$15:$E$18,4,FALSE),""))</f>
        <v/>
      </c>
      <c r="O18" s="22">
        <f>IF(OR($A18="",$E18="",$F18="",$E18&lt;Assumptions!$B$6,$E18&gt;Assumptions!$B$7),"",IFERROR($E18/1000*VLOOKUP($F18,Assumptions!$A$15:$E$18,5,FALSE),""))</f>
        <v/>
      </c>
      <c r="P18" s="40">
        <f>IF(OR($A18="",$N18="",$O18="",$I18="",$J18=""),"",IFERROR($N18*VLOOKUP($I18,Assumptions!$G$15:$H$18,2,FALSE)+$O18*VLOOKUP($J18,Assumptions!$J$15:$K$18,2,FALSE),""))</f>
        <v/>
      </c>
      <c r="Q18" s="40">
        <f>IF(OR($A18="",$E18="",$L18="",$M18=""),"",IFERROR(MAX($E18/1000*$L18,$M18),""))</f>
        <v/>
      </c>
      <c r="R18" s="40">
        <f>IF(OR($A18="",$G18="",$Q18=""),"",IFERROR(IF($G18="Per Event",$Q18,IF(AND($G18="Seasonal",$H18&lt;&gt;""),$Q18*$H18*Assumptions!$B$4,"")),""))</f>
        <v/>
      </c>
      <c r="S18" s="40">
        <f>IF(OR($A18="",$G18="",$P18=""),"",IFERROR(IF($G18="Per Event",$P18,IF(AND($G18="Seasonal",$H18&lt;&gt;""),$P18*$H18,"")),""))</f>
        <v/>
      </c>
      <c r="T18" s="40">
        <f>IF(OR($A18="",$R18="",$S18=""),"",IFERROR($R18-$S18,""))</f>
        <v/>
      </c>
      <c r="U18" s="41">
        <f>IF(OR($A18="",$R18="",$T18=""),"",IFERROR($T18/$R18,""))</f>
        <v/>
      </c>
      <c r="V18" s="15">
        <f>IF($A18="","",IF(OR($B18="",$B18&lt;Assumptions!$B$8,$B18&gt;Assumptions!$B$9),"Check date",IF(OR($E18="",$E18&lt;Assumptions!$B$6,$E18&gt;Assumptions!$B$7),"Check service area",IF(OR($F18="",$L18="",$M18=""),"Check service level",IF(AND($G18&lt;&gt;"Per Event",$G18&lt;&gt;"Seasonal"),"Check pricing method",IF(AND($G18="Seasonal",OR($H18="",$H18&lt;Assumptions!$B$10,$H18&gt;Assumptions!$B$11)),"Check event count",IF(OR($I18="",$J18="",$P18=""),"Check assignment",IF(OR($K18="",COUNTIF(Assumptions!$G$23:$G$27,$K18)=0),"Check status",IF($R18="","Check pricing inputs",IF($U18&lt;Assumptions!$B$5,"Review margin","Ready for review")))))))))</f>
        <v/>
      </c>
    </row>
    <row r="19">
      <c r="A19" s="18" t="n"/>
      <c r="B19" s="39" t="n"/>
      <c r="C19" s="18" t="n"/>
      <c r="D19" s="18" t="n"/>
      <c r="E19" s="20" t="n"/>
      <c r="F19" s="18" t="n"/>
      <c r="G19" s="18" t="n"/>
      <c r="H19" s="20" t="n"/>
      <c r="I19" s="18" t="n"/>
      <c r="J19" s="18" t="n"/>
      <c r="K19" s="18" t="n"/>
      <c r="L19" s="42">
        <f>IF(OR($A19="",$F19=""),"",IFERROR(VLOOKUP($F19,Assumptions!$A$15:$E$18,2,FALSE),""))</f>
        <v/>
      </c>
      <c r="M19" s="42">
        <f>IF(OR($A19="",$F19=""),"",IFERROR(VLOOKUP($F19,Assumptions!$A$15:$E$18,3,FALSE),""))</f>
        <v/>
      </c>
      <c r="N19" s="25">
        <f>IF(OR($A19="",$E19="",$F19="",$E19&lt;Assumptions!$B$6,$E19&gt;Assumptions!$B$7),"",IFERROR($E19/1000*VLOOKUP($F19,Assumptions!$A$15:$E$18,4,FALSE),""))</f>
        <v/>
      </c>
      <c r="O19" s="25">
        <f>IF(OR($A19="",$E19="",$F19="",$E19&lt;Assumptions!$B$6,$E19&gt;Assumptions!$B$7),"",IFERROR($E19/1000*VLOOKUP($F19,Assumptions!$A$15:$E$18,5,FALSE),""))</f>
        <v/>
      </c>
      <c r="P19" s="42">
        <f>IF(OR($A19="",$N19="",$O19="",$I19="",$J19=""),"",IFERROR($N19*VLOOKUP($I19,Assumptions!$G$15:$H$18,2,FALSE)+$O19*VLOOKUP($J19,Assumptions!$J$15:$K$18,2,FALSE),""))</f>
        <v/>
      </c>
      <c r="Q19" s="42">
        <f>IF(OR($A19="",$E19="",$L19="",$M19=""),"",IFERROR(MAX($E19/1000*$L19,$M19),""))</f>
        <v/>
      </c>
      <c r="R19" s="42">
        <f>IF(OR($A19="",$G19="",$Q19=""),"",IFERROR(IF($G19="Per Event",$Q19,IF(AND($G19="Seasonal",$H19&lt;&gt;""),$Q19*$H19*Assumptions!$B$4,"")),""))</f>
        <v/>
      </c>
      <c r="S19" s="42">
        <f>IF(OR($A19="",$G19="",$P19=""),"",IFERROR(IF($G19="Per Event",$P19,IF(AND($G19="Seasonal",$H19&lt;&gt;""),$P19*$H19,"")),""))</f>
        <v/>
      </c>
      <c r="T19" s="42">
        <f>IF(OR($A19="",$R19="",$S19=""),"",IFERROR($R19-$S19,""))</f>
        <v/>
      </c>
      <c r="U19" s="43">
        <f>IF(OR($A19="",$R19="",$T19=""),"",IFERROR($T19/$R19,""))</f>
        <v/>
      </c>
      <c r="V19" s="16">
        <f>IF($A19="","",IF(OR($B19="",$B19&lt;Assumptions!$B$8,$B19&gt;Assumptions!$B$9),"Check date",IF(OR($E19="",$E19&lt;Assumptions!$B$6,$E19&gt;Assumptions!$B$7),"Check service area",IF(OR($F19="",$L19="",$M19=""),"Check service level",IF(AND($G19&lt;&gt;"Per Event",$G19&lt;&gt;"Seasonal"),"Check pricing method",IF(AND($G19="Seasonal",OR($H19="",$H19&lt;Assumptions!$B$10,$H19&gt;Assumptions!$B$11)),"Check event count",IF(OR($I19="",$J19="",$P19=""),"Check assignment",IF(OR($K19="",COUNTIF(Assumptions!$G$23:$G$27,$K19)=0),"Check status",IF($R19="","Check pricing inputs",IF($U19&lt;Assumptions!$B$5,"Review margin","Ready for review")))))))))</f>
        <v/>
      </c>
    </row>
    <row r="20">
      <c r="A20" s="18" t="n"/>
      <c r="B20" s="39" t="n"/>
      <c r="C20" s="18" t="n"/>
      <c r="D20" s="18" t="n"/>
      <c r="E20" s="20" t="n"/>
      <c r="F20" s="18" t="n"/>
      <c r="G20" s="18" t="n"/>
      <c r="H20" s="20" t="n"/>
      <c r="I20" s="18" t="n"/>
      <c r="J20" s="18" t="n"/>
      <c r="K20" s="18" t="n"/>
      <c r="L20" s="40">
        <f>IF(OR($A20="",$F20=""),"",IFERROR(VLOOKUP($F20,Assumptions!$A$15:$E$18,2,FALSE),""))</f>
        <v/>
      </c>
      <c r="M20" s="40">
        <f>IF(OR($A20="",$F20=""),"",IFERROR(VLOOKUP($F20,Assumptions!$A$15:$E$18,3,FALSE),""))</f>
        <v/>
      </c>
      <c r="N20" s="22">
        <f>IF(OR($A20="",$E20="",$F20="",$E20&lt;Assumptions!$B$6,$E20&gt;Assumptions!$B$7),"",IFERROR($E20/1000*VLOOKUP($F20,Assumptions!$A$15:$E$18,4,FALSE),""))</f>
        <v/>
      </c>
      <c r="O20" s="22">
        <f>IF(OR($A20="",$E20="",$F20="",$E20&lt;Assumptions!$B$6,$E20&gt;Assumptions!$B$7),"",IFERROR($E20/1000*VLOOKUP($F20,Assumptions!$A$15:$E$18,5,FALSE),""))</f>
        <v/>
      </c>
      <c r="P20" s="40">
        <f>IF(OR($A20="",$N20="",$O20="",$I20="",$J20=""),"",IFERROR($N20*VLOOKUP($I20,Assumptions!$G$15:$H$18,2,FALSE)+$O20*VLOOKUP($J20,Assumptions!$J$15:$K$18,2,FALSE),""))</f>
        <v/>
      </c>
      <c r="Q20" s="40">
        <f>IF(OR($A20="",$E20="",$L20="",$M20=""),"",IFERROR(MAX($E20/1000*$L20,$M20),""))</f>
        <v/>
      </c>
      <c r="R20" s="40">
        <f>IF(OR($A20="",$G20="",$Q20=""),"",IFERROR(IF($G20="Per Event",$Q20,IF(AND($G20="Seasonal",$H20&lt;&gt;""),$Q20*$H20*Assumptions!$B$4,"")),""))</f>
        <v/>
      </c>
      <c r="S20" s="40">
        <f>IF(OR($A20="",$G20="",$P20=""),"",IFERROR(IF($G20="Per Event",$P20,IF(AND($G20="Seasonal",$H20&lt;&gt;""),$P20*$H20,"")),""))</f>
        <v/>
      </c>
      <c r="T20" s="40">
        <f>IF(OR($A20="",$R20="",$S20=""),"",IFERROR($R20-$S20,""))</f>
        <v/>
      </c>
      <c r="U20" s="41">
        <f>IF(OR($A20="",$R20="",$T20=""),"",IFERROR($T20/$R20,""))</f>
        <v/>
      </c>
      <c r="V20" s="15">
        <f>IF($A20="","",IF(OR($B20="",$B20&lt;Assumptions!$B$8,$B20&gt;Assumptions!$B$9),"Check date",IF(OR($E20="",$E20&lt;Assumptions!$B$6,$E20&gt;Assumptions!$B$7),"Check service area",IF(OR($F20="",$L20="",$M20=""),"Check service level",IF(AND($G20&lt;&gt;"Per Event",$G20&lt;&gt;"Seasonal"),"Check pricing method",IF(AND($G20="Seasonal",OR($H20="",$H20&lt;Assumptions!$B$10,$H20&gt;Assumptions!$B$11)),"Check event count",IF(OR($I20="",$J20="",$P20=""),"Check assignment",IF(OR($K20="",COUNTIF(Assumptions!$G$23:$G$27,$K20)=0),"Check status",IF($R20="","Check pricing inputs",IF($U20&lt;Assumptions!$B$5,"Review margin","Ready for review")))))))))</f>
        <v/>
      </c>
    </row>
    <row r="21">
      <c r="A21" s="18" t="n"/>
      <c r="B21" s="39" t="n"/>
      <c r="C21" s="18" t="n"/>
      <c r="D21" s="18" t="n"/>
      <c r="E21" s="20" t="n"/>
      <c r="F21" s="18" t="n"/>
      <c r="G21" s="18" t="n"/>
      <c r="H21" s="20" t="n"/>
      <c r="I21" s="18" t="n"/>
      <c r="J21" s="18" t="n"/>
      <c r="K21" s="18" t="n"/>
      <c r="L21" s="42">
        <f>IF(OR($A21="",$F21=""),"",IFERROR(VLOOKUP($F21,Assumptions!$A$15:$E$18,2,FALSE),""))</f>
        <v/>
      </c>
      <c r="M21" s="42">
        <f>IF(OR($A21="",$F21=""),"",IFERROR(VLOOKUP($F21,Assumptions!$A$15:$E$18,3,FALSE),""))</f>
        <v/>
      </c>
      <c r="N21" s="25">
        <f>IF(OR($A21="",$E21="",$F21="",$E21&lt;Assumptions!$B$6,$E21&gt;Assumptions!$B$7),"",IFERROR($E21/1000*VLOOKUP($F21,Assumptions!$A$15:$E$18,4,FALSE),""))</f>
        <v/>
      </c>
      <c r="O21" s="25">
        <f>IF(OR($A21="",$E21="",$F21="",$E21&lt;Assumptions!$B$6,$E21&gt;Assumptions!$B$7),"",IFERROR($E21/1000*VLOOKUP($F21,Assumptions!$A$15:$E$18,5,FALSE),""))</f>
        <v/>
      </c>
      <c r="P21" s="42">
        <f>IF(OR($A21="",$N21="",$O21="",$I21="",$J21=""),"",IFERROR($N21*VLOOKUP($I21,Assumptions!$G$15:$H$18,2,FALSE)+$O21*VLOOKUP($J21,Assumptions!$J$15:$K$18,2,FALSE),""))</f>
        <v/>
      </c>
      <c r="Q21" s="42">
        <f>IF(OR($A21="",$E21="",$L21="",$M21=""),"",IFERROR(MAX($E21/1000*$L21,$M21),""))</f>
        <v/>
      </c>
      <c r="R21" s="42">
        <f>IF(OR($A21="",$G21="",$Q21=""),"",IFERROR(IF($G21="Per Event",$Q21,IF(AND($G21="Seasonal",$H21&lt;&gt;""),$Q21*$H21*Assumptions!$B$4,"")),""))</f>
        <v/>
      </c>
      <c r="S21" s="42">
        <f>IF(OR($A21="",$G21="",$P21=""),"",IFERROR(IF($G21="Per Event",$P21,IF(AND($G21="Seasonal",$H21&lt;&gt;""),$P21*$H21,"")),""))</f>
        <v/>
      </c>
      <c r="T21" s="42">
        <f>IF(OR($A21="",$R21="",$S21=""),"",IFERROR($R21-$S21,""))</f>
        <v/>
      </c>
      <c r="U21" s="43">
        <f>IF(OR($A21="",$R21="",$T21=""),"",IFERROR($T21/$R21,""))</f>
        <v/>
      </c>
      <c r="V21" s="16">
        <f>IF($A21="","",IF(OR($B21="",$B21&lt;Assumptions!$B$8,$B21&gt;Assumptions!$B$9),"Check date",IF(OR($E21="",$E21&lt;Assumptions!$B$6,$E21&gt;Assumptions!$B$7),"Check service area",IF(OR($F21="",$L21="",$M21=""),"Check service level",IF(AND($G21&lt;&gt;"Per Event",$G21&lt;&gt;"Seasonal"),"Check pricing method",IF(AND($G21="Seasonal",OR($H21="",$H21&lt;Assumptions!$B$10,$H21&gt;Assumptions!$B$11)),"Check event count",IF(OR($I21="",$J21="",$P21=""),"Check assignment",IF(OR($K21="",COUNTIF(Assumptions!$G$23:$G$27,$K21)=0),"Check status",IF($R21="","Check pricing inputs",IF($U21&lt;Assumptions!$B$5,"Review margin","Ready for review")))))))))</f>
        <v/>
      </c>
    </row>
    <row r="22">
      <c r="A22" s="18" t="n"/>
      <c r="B22" s="39" t="n"/>
      <c r="C22" s="18" t="n"/>
      <c r="D22" s="18" t="n"/>
      <c r="E22" s="20" t="n"/>
      <c r="F22" s="18" t="n"/>
      <c r="G22" s="18" t="n"/>
      <c r="H22" s="20" t="n"/>
      <c r="I22" s="18" t="n"/>
      <c r="J22" s="18" t="n"/>
      <c r="K22" s="18" t="n"/>
      <c r="L22" s="40">
        <f>IF(OR($A22="",$F22=""),"",IFERROR(VLOOKUP($F22,Assumptions!$A$15:$E$18,2,FALSE),""))</f>
        <v/>
      </c>
      <c r="M22" s="40">
        <f>IF(OR($A22="",$F22=""),"",IFERROR(VLOOKUP($F22,Assumptions!$A$15:$E$18,3,FALSE),""))</f>
        <v/>
      </c>
      <c r="N22" s="22">
        <f>IF(OR($A22="",$E22="",$F22="",$E22&lt;Assumptions!$B$6,$E22&gt;Assumptions!$B$7),"",IFERROR($E22/1000*VLOOKUP($F22,Assumptions!$A$15:$E$18,4,FALSE),""))</f>
        <v/>
      </c>
      <c r="O22" s="22">
        <f>IF(OR($A22="",$E22="",$F22="",$E22&lt;Assumptions!$B$6,$E22&gt;Assumptions!$B$7),"",IFERROR($E22/1000*VLOOKUP($F22,Assumptions!$A$15:$E$18,5,FALSE),""))</f>
        <v/>
      </c>
      <c r="P22" s="40">
        <f>IF(OR($A22="",$N22="",$O22="",$I22="",$J22=""),"",IFERROR($N22*VLOOKUP($I22,Assumptions!$G$15:$H$18,2,FALSE)+$O22*VLOOKUP($J22,Assumptions!$J$15:$K$18,2,FALSE),""))</f>
        <v/>
      </c>
      <c r="Q22" s="40">
        <f>IF(OR($A22="",$E22="",$L22="",$M22=""),"",IFERROR(MAX($E22/1000*$L22,$M22),""))</f>
        <v/>
      </c>
      <c r="R22" s="40">
        <f>IF(OR($A22="",$G22="",$Q22=""),"",IFERROR(IF($G22="Per Event",$Q22,IF(AND($G22="Seasonal",$H22&lt;&gt;""),$Q22*$H22*Assumptions!$B$4,"")),""))</f>
        <v/>
      </c>
      <c r="S22" s="40">
        <f>IF(OR($A22="",$G22="",$P22=""),"",IFERROR(IF($G22="Per Event",$P22,IF(AND($G22="Seasonal",$H22&lt;&gt;""),$P22*$H22,"")),""))</f>
        <v/>
      </c>
      <c r="T22" s="40">
        <f>IF(OR($A22="",$R22="",$S22=""),"",IFERROR($R22-$S22,""))</f>
        <v/>
      </c>
      <c r="U22" s="41">
        <f>IF(OR($A22="",$R22="",$T22=""),"",IFERROR($T22/$R22,""))</f>
        <v/>
      </c>
      <c r="V22" s="15">
        <f>IF($A22="","",IF(OR($B22="",$B22&lt;Assumptions!$B$8,$B22&gt;Assumptions!$B$9),"Check date",IF(OR($E22="",$E22&lt;Assumptions!$B$6,$E22&gt;Assumptions!$B$7),"Check service area",IF(OR($F22="",$L22="",$M22=""),"Check service level",IF(AND($G22&lt;&gt;"Per Event",$G22&lt;&gt;"Seasonal"),"Check pricing method",IF(AND($G22="Seasonal",OR($H22="",$H22&lt;Assumptions!$B$10,$H22&gt;Assumptions!$B$11)),"Check event count",IF(OR($I22="",$J22="",$P22=""),"Check assignment",IF(OR($K22="",COUNTIF(Assumptions!$G$23:$G$27,$K22)=0),"Check status",IF($R22="","Check pricing inputs",IF($U22&lt;Assumptions!$B$5,"Review margin","Ready for review")))))))))</f>
        <v/>
      </c>
    </row>
    <row r="23">
      <c r="A23" s="18" t="n"/>
      <c r="B23" s="39" t="n"/>
      <c r="C23" s="18" t="n"/>
      <c r="D23" s="18" t="n"/>
      <c r="E23" s="20" t="n"/>
      <c r="F23" s="18" t="n"/>
      <c r="G23" s="18" t="n"/>
      <c r="H23" s="20" t="n"/>
      <c r="I23" s="18" t="n"/>
      <c r="J23" s="18" t="n"/>
      <c r="K23" s="18" t="n"/>
      <c r="L23" s="42">
        <f>IF(OR($A23="",$F23=""),"",IFERROR(VLOOKUP($F23,Assumptions!$A$15:$E$18,2,FALSE),""))</f>
        <v/>
      </c>
      <c r="M23" s="42">
        <f>IF(OR($A23="",$F23=""),"",IFERROR(VLOOKUP($F23,Assumptions!$A$15:$E$18,3,FALSE),""))</f>
        <v/>
      </c>
      <c r="N23" s="25">
        <f>IF(OR($A23="",$E23="",$F23="",$E23&lt;Assumptions!$B$6,$E23&gt;Assumptions!$B$7),"",IFERROR($E23/1000*VLOOKUP($F23,Assumptions!$A$15:$E$18,4,FALSE),""))</f>
        <v/>
      </c>
      <c r="O23" s="25">
        <f>IF(OR($A23="",$E23="",$F23="",$E23&lt;Assumptions!$B$6,$E23&gt;Assumptions!$B$7),"",IFERROR($E23/1000*VLOOKUP($F23,Assumptions!$A$15:$E$18,5,FALSE),""))</f>
        <v/>
      </c>
      <c r="P23" s="42">
        <f>IF(OR($A23="",$N23="",$O23="",$I23="",$J23=""),"",IFERROR($N23*VLOOKUP($I23,Assumptions!$G$15:$H$18,2,FALSE)+$O23*VLOOKUP($J23,Assumptions!$J$15:$K$18,2,FALSE),""))</f>
        <v/>
      </c>
      <c r="Q23" s="42">
        <f>IF(OR($A23="",$E23="",$L23="",$M23=""),"",IFERROR(MAX($E23/1000*$L23,$M23),""))</f>
        <v/>
      </c>
      <c r="R23" s="42">
        <f>IF(OR($A23="",$G23="",$Q23=""),"",IFERROR(IF($G23="Per Event",$Q23,IF(AND($G23="Seasonal",$H23&lt;&gt;""),$Q23*$H23*Assumptions!$B$4,"")),""))</f>
        <v/>
      </c>
      <c r="S23" s="42">
        <f>IF(OR($A23="",$G23="",$P23=""),"",IFERROR(IF($G23="Per Event",$P23,IF(AND($G23="Seasonal",$H23&lt;&gt;""),$P23*$H23,"")),""))</f>
        <v/>
      </c>
      <c r="T23" s="42">
        <f>IF(OR($A23="",$R23="",$S23=""),"",IFERROR($R23-$S23,""))</f>
        <v/>
      </c>
      <c r="U23" s="43">
        <f>IF(OR($A23="",$R23="",$T23=""),"",IFERROR($T23/$R23,""))</f>
        <v/>
      </c>
      <c r="V23" s="16">
        <f>IF($A23="","",IF(OR($B23="",$B23&lt;Assumptions!$B$8,$B23&gt;Assumptions!$B$9),"Check date",IF(OR($E23="",$E23&lt;Assumptions!$B$6,$E23&gt;Assumptions!$B$7),"Check service area",IF(OR($F23="",$L23="",$M23=""),"Check service level",IF(AND($G23&lt;&gt;"Per Event",$G23&lt;&gt;"Seasonal"),"Check pricing method",IF(AND($G23="Seasonal",OR($H23="",$H23&lt;Assumptions!$B$10,$H23&gt;Assumptions!$B$11)),"Check event count",IF(OR($I23="",$J23="",$P23=""),"Check assignment",IF(OR($K23="",COUNTIF(Assumptions!$G$23:$G$27,$K23)=0),"Check status",IF($R23="","Check pricing inputs",IF($U23&lt;Assumptions!$B$5,"Review margin","Ready for review")))))))))</f>
        <v/>
      </c>
    </row>
    <row r="24">
      <c r="A24" s="18" t="n"/>
      <c r="B24" s="39" t="n"/>
      <c r="C24" s="18" t="n"/>
      <c r="D24" s="18" t="n"/>
      <c r="E24" s="20" t="n"/>
      <c r="F24" s="18" t="n"/>
      <c r="G24" s="18" t="n"/>
      <c r="H24" s="20" t="n"/>
      <c r="I24" s="18" t="n"/>
      <c r="J24" s="18" t="n"/>
      <c r="K24" s="18" t="n"/>
      <c r="L24" s="40">
        <f>IF(OR($A24="",$F24=""),"",IFERROR(VLOOKUP($F24,Assumptions!$A$15:$E$18,2,FALSE),""))</f>
        <v/>
      </c>
      <c r="M24" s="40">
        <f>IF(OR($A24="",$F24=""),"",IFERROR(VLOOKUP($F24,Assumptions!$A$15:$E$18,3,FALSE),""))</f>
        <v/>
      </c>
      <c r="N24" s="22">
        <f>IF(OR($A24="",$E24="",$F24="",$E24&lt;Assumptions!$B$6,$E24&gt;Assumptions!$B$7),"",IFERROR($E24/1000*VLOOKUP($F24,Assumptions!$A$15:$E$18,4,FALSE),""))</f>
        <v/>
      </c>
      <c r="O24" s="22">
        <f>IF(OR($A24="",$E24="",$F24="",$E24&lt;Assumptions!$B$6,$E24&gt;Assumptions!$B$7),"",IFERROR($E24/1000*VLOOKUP($F24,Assumptions!$A$15:$E$18,5,FALSE),""))</f>
        <v/>
      </c>
      <c r="P24" s="40">
        <f>IF(OR($A24="",$N24="",$O24="",$I24="",$J24=""),"",IFERROR($N24*VLOOKUP($I24,Assumptions!$G$15:$H$18,2,FALSE)+$O24*VLOOKUP($J24,Assumptions!$J$15:$K$18,2,FALSE),""))</f>
        <v/>
      </c>
      <c r="Q24" s="40">
        <f>IF(OR($A24="",$E24="",$L24="",$M24=""),"",IFERROR(MAX($E24/1000*$L24,$M24),""))</f>
        <v/>
      </c>
      <c r="R24" s="40">
        <f>IF(OR($A24="",$G24="",$Q24=""),"",IFERROR(IF($G24="Per Event",$Q24,IF(AND($G24="Seasonal",$H24&lt;&gt;""),$Q24*$H24*Assumptions!$B$4,"")),""))</f>
        <v/>
      </c>
      <c r="S24" s="40">
        <f>IF(OR($A24="",$G24="",$P24=""),"",IFERROR(IF($G24="Per Event",$P24,IF(AND($G24="Seasonal",$H24&lt;&gt;""),$P24*$H24,"")),""))</f>
        <v/>
      </c>
      <c r="T24" s="40">
        <f>IF(OR($A24="",$R24="",$S24=""),"",IFERROR($R24-$S24,""))</f>
        <v/>
      </c>
      <c r="U24" s="41">
        <f>IF(OR($A24="",$R24="",$T24=""),"",IFERROR($T24/$R24,""))</f>
        <v/>
      </c>
      <c r="V24" s="15">
        <f>IF($A24="","",IF(OR($B24="",$B24&lt;Assumptions!$B$8,$B24&gt;Assumptions!$B$9),"Check date",IF(OR($E24="",$E24&lt;Assumptions!$B$6,$E24&gt;Assumptions!$B$7),"Check service area",IF(OR($F24="",$L24="",$M24=""),"Check service level",IF(AND($G24&lt;&gt;"Per Event",$G24&lt;&gt;"Seasonal"),"Check pricing method",IF(AND($G24="Seasonal",OR($H24="",$H24&lt;Assumptions!$B$10,$H24&gt;Assumptions!$B$11)),"Check event count",IF(OR($I24="",$J24="",$P24=""),"Check assignment",IF(OR($K24="",COUNTIF(Assumptions!$G$23:$G$27,$K24)=0),"Check status",IF($R24="","Check pricing inputs",IF($U24&lt;Assumptions!$B$5,"Review margin","Ready for review")))))))))</f>
        <v/>
      </c>
    </row>
    <row r="25">
      <c r="A25" s="18" t="n"/>
      <c r="B25" s="39" t="n"/>
      <c r="C25" s="18" t="n"/>
      <c r="D25" s="18" t="n"/>
      <c r="E25" s="20" t="n"/>
      <c r="F25" s="18" t="n"/>
      <c r="G25" s="18" t="n"/>
      <c r="H25" s="20" t="n"/>
      <c r="I25" s="18" t="n"/>
      <c r="J25" s="18" t="n"/>
      <c r="K25" s="18" t="n"/>
      <c r="L25" s="42">
        <f>IF(OR($A25="",$F25=""),"",IFERROR(VLOOKUP($F25,Assumptions!$A$15:$E$18,2,FALSE),""))</f>
        <v/>
      </c>
      <c r="M25" s="42">
        <f>IF(OR($A25="",$F25=""),"",IFERROR(VLOOKUP($F25,Assumptions!$A$15:$E$18,3,FALSE),""))</f>
        <v/>
      </c>
      <c r="N25" s="25">
        <f>IF(OR($A25="",$E25="",$F25="",$E25&lt;Assumptions!$B$6,$E25&gt;Assumptions!$B$7),"",IFERROR($E25/1000*VLOOKUP($F25,Assumptions!$A$15:$E$18,4,FALSE),""))</f>
        <v/>
      </c>
      <c r="O25" s="25">
        <f>IF(OR($A25="",$E25="",$F25="",$E25&lt;Assumptions!$B$6,$E25&gt;Assumptions!$B$7),"",IFERROR($E25/1000*VLOOKUP($F25,Assumptions!$A$15:$E$18,5,FALSE),""))</f>
        <v/>
      </c>
      <c r="P25" s="42">
        <f>IF(OR($A25="",$N25="",$O25="",$I25="",$J25=""),"",IFERROR($N25*VLOOKUP($I25,Assumptions!$G$15:$H$18,2,FALSE)+$O25*VLOOKUP($J25,Assumptions!$J$15:$K$18,2,FALSE),""))</f>
        <v/>
      </c>
      <c r="Q25" s="42">
        <f>IF(OR($A25="",$E25="",$L25="",$M25=""),"",IFERROR(MAX($E25/1000*$L25,$M25),""))</f>
        <v/>
      </c>
      <c r="R25" s="42">
        <f>IF(OR($A25="",$G25="",$Q25=""),"",IFERROR(IF($G25="Per Event",$Q25,IF(AND($G25="Seasonal",$H25&lt;&gt;""),$Q25*$H25*Assumptions!$B$4,"")),""))</f>
        <v/>
      </c>
      <c r="S25" s="42">
        <f>IF(OR($A25="",$G25="",$P25=""),"",IFERROR(IF($G25="Per Event",$P25,IF(AND($G25="Seasonal",$H25&lt;&gt;""),$P25*$H25,"")),""))</f>
        <v/>
      </c>
      <c r="T25" s="42">
        <f>IF(OR($A25="",$R25="",$S25=""),"",IFERROR($R25-$S25,""))</f>
        <v/>
      </c>
      <c r="U25" s="43">
        <f>IF(OR($A25="",$R25="",$T25=""),"",IFERROR($T25/$R25,""))</f>
        <v/>
      </c>
      <c r="V25" s="16">
        <f>IF($A25="","",IF(OR($B25="",$B25&lt;Assumptions!$B$8,$B25&gt;Assumptions!$B$9),"Check date",IF(OR($E25="",$E25&lt;Assumptions!$B$6,$E25&gt;Assumptions!$B$7),"Check service area",IF(OR($F25="",$L25="",$M25=""),"Check service level",IF(AND($G25&lt;&gt;"Per Event",$G25&lt;&gt;"Seasonal"),"Check pricing method",IF(AND($G25="Seasonal",OR($H25="",$H25&lt;Assumptions!$B$10,$H25&gt;Assumptions!$B$11)),"Check event count",IF(OR($I25="",$J25="",$P25=""),"Check assignment",IF(OR($K25="",COUNTIF(Assumptions!$G$23:$G$27,$K25)=0),"Check status",IF($R25="","Check pricing inputs",IF($U25&lt;Assumptions!$B$5,"Review margin","Ready for review")))))))))</f>
        <v/>
      </c>
    </row>
    <row r="26">
      <c r="A26" s="18" t="n"/>
      <c r="B26" s="39" t="n"/>
      <c r="C26" s="18" t="n"/>
      <c r="D26" s="18" t="n"/>
      <c r="E26" s="20" t="n"/>
      <c r="F26" s="18" t="n"/>
      <c r="G26" s="18" t="n"/>
      <c r="H26" s="20" t="n"/>
      <c r="I26" s="18" t="n"/>
      <c r="J26" s="18" t="n"/>
      <c r="K26" s="18" t="n"/>
      <c r="L26" s="40">
        <f>IF(OR($A26="",$F26=""),"",IFERROR(VLOOKUP($F26,Assumptions!$A$15:$E$18,2,FALSE),""))</f>
        <v/>
      </c>
      <c r="M26" s="40">
        <f>IF(OR($A26="",$F26=""),"",IFERROR(VLOOKUP($F26,Assumptions!$A$15:$E$18,3,FALSE),""))</f>
        <v/>
      </c>
      <c r="N26" s="22">
        <f>IF(OR($A26="",$E26="",$F26="",$E26&lt;Assumptions!$B$6,$E26&gt;Assumptions!$B$7),"",IFERROR($E26/1000*VLOOKUP($F26,Assumptions!$A$15:$E$18,4,FALSE),""))</f>
        <v/>
      </c>
      <c r="O26" s="22">
        <f>IF(OR($A26="",$E26="",$F26="",$E26&lt;Assumptions!$B$6,$E26&gt;Assumptions!$B$7),"",IFERROR($E26/1000*VLOOKUP($F26,Assumptions!$A$15:$E$18,5,FALSE),""))</f>
        <v/>
      </c>
      <c r="P26" s="40">
        <f>IF(OR($A26="",$N26="",$O26="",$I26="",$J26=""),"",IFERROR($N26*VLOOKUP($I26,Assumptions!$G$15:$H$18,2,FALSE)+$O26*VLOOKUP($J26,Assumptions!$J$15:$K$18,2,FALSE),""))</f>
        <v/>
      </c>
      <c r="Q26" s="40">
        <f>IF(OR($A26="",$E26="",$L26="",$M26=""),"",IFERROR(MAX($E26/1000*$L26,$M26),""))</f>
        <v/>
      </c>
      <c r="R26" s="40">
        <f>IF(OR($A26="",$G26="",$Q26=""),"",IFERROR(IF($G26="Per Event",$Q26,IF(AND($G26="Seasonal",$H26&lt;&gt;""),$Q26*$H26*Assumptions!$B$4,"")),""))</f>
        <v/>
      </c>
      <c r="S26" s="40">
        <f>IF(OR($A26="",$G26="",$P26=""),"",IFERROR(IF($G26="Per Event",$P26,IF(AND($G26="Seasonal",$H26&lt;&gt;""),$P26*$H26,"")),""))</f>
        <v/>
      </c>
      <c r="T26" s="40">
        <f>IF(OR($A26="",$R26="",$S26=""),"",IFERROR($R26-$S26,""))</f>
        <v/>
      </c>
      <c r="U26" s="41">
        <f>IF(OR($A26="",$R26="",$T26=""),"",IFERROR($T26/$R26,""))</f>
        <v/>
      </c>
      <c r="V26" s="15">
        <f>IF($A26="","",IF(OR($B26="",$B26&lt;Assumptions!$B$8,$B26&gt;Assumptions!$B$9),"Check date",IF(OR($E26="",$E26&lt;Assumptions!$B$6,$E26&gt;Assumptions!$B$7),"Check service area",IF(OR($F26="",$L26="",$M26=""),"Check service level",IF(AND($G26&lt;&gt;"Per Event",$G26&lt;&gt;"Seasonal"),"Check pricing method",IF(AND($G26="Seasonal",OR($H26="",$H26&lt;Assumptions!$B$10,$H26&gt;Assumptions!$B$11)),"Check event count",IF(OR($I26="",$J26="",$P26=""),"Check assignment",IF(OR($K26="",COUNTIF(Assumptions!$G$23:$G$27,$K26)=0),"Check status",IF($R26="","Check pricing inputs",IF($U26&lt;Assumptions!$B$5,"Review margin","Ready for review")))))))))</f>
        <v/>
      </c>
    </row>
    <row r="27">
      <c r="A27" s="18" t="n"/>
      <c r="B27" s="39" t="n"/>
      <c r="C27" s="18" t="n"/>
      <c r="D27" s="18" t="n"/>
      <c r="E27" s="20" t="n"/>
      <c r="F27" s="18" t="n"/>
      <c r="G27" s="18" t="n"/>
      <c r="H27" s="20" t="n"/>
      <c r="I27" s="18" t="n"/>
      <c r="J27" s="18" t="n"/>
      <c r="K27" s="18" t="n"/>
      <c r="L27" s="42">
        <f>IF(OR($A27="",$F27=""),"",IFERROR(VLOOKUP($F27,Assumptions!$A$15:$E$18,2,FALSE),""))</f>
        <v/>
      </c>
      <c r="M27" s="42">
        <f>IF(OR($A27="",$F27=""),"",IFERROR(VLOOKUP($F27,Assumptions!$A$15:$E$18,3,FALSE),""))</f>
        <v/>
      </c>
      <c r="N27" s="25">
        <f>IF(OR($A27="",$E27="",$F27="",$E27&lt;Assumptions!$B$6,$E27&gt;Assumptions!$B$7),"",IFERROR($E27/1000*VLOOKUP($F27,Assumptions!$A$15:$E$18,4,FALSE),""))</f>
        <v/>
      </c>
      <c r="O27" s="25">
        <f>IF(OR($A27="",$E27="",$F27="",$E27&lt;Assumptions!$B$6,$E27&gt;Assumptions!$B$7),"",IFERROR($E27/1000*VLOOKUP($F27,Assumptions!$A$15:$E$18,5,FALSE),""))</f>
        <v/>
      </c>
      <c r="P27" s="42">
        <f>IF(OR($A27="",$N27="",$O27="",$I27="",$J27=""),"",IFERROR($N27*VLOOKUP($I27,Assumptions!$G$15:$H$18,2,FALSE)+$O27*VLOOKUP($J27,Assumptions!$J$15:$K$18,2,FALSE),""))</f>
        <v/>
      </c>
      <c r="Q27" s="42">
        <f>IF(OR($A27="",$E27="",$L27="",$M27=""),"",IFERROR(MAX($E27/1000*$L27,$M27),""))</f>
        <v/>
      </c>
      <c r="R27" s="42">
        <f>IF(OR($A27="",$G27="",$Q27=""),"",IFERROR(IF($G27="Per Event",$Q27,IF(AND($G27="Seasonal",$H27&lt;&gt;""),$Q27*$H27*Assumptions!$B$4,"")),""))</f>
        <v/>
      </c>
      <c r="S27" s="42">
        <f>IF(OR($A27="",$G27="",$P27=""),"",IFERROR(IF($G27="Per Event",$P27,IF(AND($G27="Seasonal",$H27&lt;&gt;""),$P27*$H27,"")),""))</f>
        <v/>
      </c>
      <c r="T27" s="42">
        <f>IF(OR($A27="",$R27="",$S27=""),"",IFERROR($R27-$S27,""))</f>
        <v/>
      </c>
      <c r="U27" s="43">
        <f>IF(OR($A27="",$R27="",$T27=""),"",IFERROR($T27/$R27,""))</f>
        <v/>
      </c>
      <c r="V27" s="16">
        <f>IF($A27="","",IF(OR($B27="",$B27&lt;Assumptions!$B$8,$B27&gt;Assumptions!$B$9),"Check date",IF(OR($E27="",$E27&lt;Assumptions!$B$6,$E27&gt;Assumptions!$B$7),"Check service area",IF(OR($F27="",$L27="",$M27=""),"Check service level",IF(AND($G27&lt;&gt;"Per Event",$G27&lt;&gt;"Seasonal"),"Check pricing method",IF(AND($G27="Seasonal",OR($H27="",$H27&lt;Assumptions!$B$10,$H27&gt;Assumptions!$B$11)),"Check event count",IF(OR($I27="",$J27="",$P27=""),"Check assignment",IF(OR($K27="",COUNTIF(Assumptions!$G$23:$G$27,$K27)=0),"Check status",IF($R27="","Check pricing inputs",IF($U27&lt;Assumptions!$B$5,"Review margin","Ready for review")))))))))</f>
        <v/>
      </c>
    </row>
    <row r="28">
      <c r="A28" s="18" t="n"/>
      <c r="B28" s="39" t="n"/>
      <c r="C28" s="18" t="n"/>
      <c r="D28" s="18" t="n"/>
      <c r="E28" s="20" t="n"/>
      <c r="F28" s="18" t="n"/>
      <c r="G28" s="18" t="n"/>
      <c r="H28" s="20" t="n"/>
      <c r="I28" s="18" t="n"/>
      <c r="J28" s="18" t="n"/>
      <c r="K28" s="18" t="n"/>
      <c r="L28" s="40">
        <f>IF(OR($A28="",$F28=""),"",IFERROR(VLOOKUP($F28,Assumptions!$A$15:$E$18,2,FALSE),""))</f>
        <v/>
      </c>
      <c r="M28" s="40">
        <f>IF(OR($A28="",$F28=""),"",IFERROR(VLOOKUP($F28,Assumptions!$A$15:$E$18,3,FALSE),""))</f>
        <v/>
      </c>
      <c r="N28" s="22">
        <f>IF(OR($A28="",$E28="",$F28="",$E28&lt;Assumptions!$B$6,$E28&gt;Assumptions!$B$7),"",IFERROR($E28/1000*VLOOKUP($F28,Assumptions!$A$15:$E$18,4,FALSE),""))</f>
        <v/>
      </c>
      <c r="O28" s="22">
        <f>IF(OR($A28="",$E28="",$F28="",$E28&lt;Assumptions!$B$6,$E28&gt;Assumptions!$B$7),"",IFERROR($E28/1000*VLOOKUP($F28,Assumptions!$A$15:$E$18,5,FALSE),""))</f>
        <v/>
      </c>
      <c r="P28" s="40">
        <f>IF(OR($A28="",$N28="",$O28="",$I28="",$J28=""),"",IFERROR($N28*VLOOKUP($I28,Assumptions!$G$15:$H$18,2,FALSE)+$O28*VLOOKUP($J28,Assumptions!$J$15:$K$18,2,FALSE),""))</f>
        <v/>
      </c>
      <c r="Q28" s="40">
        <f>IF(OR($A28="",$E28="",$L28="",$M28=""),"",IFERROR(MAX($E28/1000*$L28,$M28),""))</f>
        <v/>
      </c>
      <c r="R28" s="40">
        <f>IF(OR($A28="",$G28="",$Q28=""),"",IFERROR(IF($G28="Per Event",$Q28,IF(AND($G28="Seasonal",$H28&lt;&gt;""),$Q28*$H28*Assumptions!$B$4,"")),""))</f>
        <v/>
      </c>
      <c r="S28" s="40">
        <f>IF(OR($A28="",$G28="",$P28=""),"",IFERROR(IF($G28="Per Event",$P28,IF(AND($G28="Seasonal",$H28&lt;&gt;""),$P28*$H28,"")),""))</f>
        <v/>
      </c>
      <c r="T28" s="40">
        <f>IF(OR($A28="",$R28="",$S28=""),"",IFERROR($R28-$S28,""))</f>
        <v/>
      </c>
      <c r="U28" s="41">
        <f>IF(OR($A28="",$R28="",$T28=""),"",IFERROR($T28/$R28,""))</f>
        <v/>
      </c>
      <c r="V28" s="15">
        <f>IF($A28="","",IF(OR($B28="",$B28&lt;Assumptions!$B$8,$B28&gt;Assumptions!$B$9),"Check date",IF(OR($E28="",$E28&lt;Assumptions!$B$6,$E28&gt;Assumptions!$B$7),"Check service area",IF(OR($F28="",$L28="",$M28=""),"Check service level",IF(AND($G28&lt;&gt;"Per Event",$G28&lt;&gt;"Seasonal"),"Check pricing method",IF(AND($G28="Seasonal",OR($H28="",$H28&lt;Assumptions!$B$10,$H28&gt;Assumptions!$B$11)),"Check event count",IF(OR($I28="",$J28="",$P28=""),"Check assignment",IF(OR($K28="",COUNTIF(Assumptions!$G$23:$G$27,$K28)=0),"Check status",IF($R28="","Check pricing inputs",IF($U28&lt;Assumptions!$B$5,"Review margin","Ready for review")))))))))</f>
        <v/>
      </c>
    </row>
    <row r="29">
      <c r="A29" s="18" t="n"/>
      <c r="B29" s="39" t="n"/>
      <c r="C29" s="18" t="n"/>
      <c r="D29" s="18" t="n"/>
      <c r="E29" s="20" t="n"/>
      <c r="F29" s="18" t="n"/>
      <c r="G29" s="18" t="n"/>
      <c r="H29" s="20" t="n"/>
      <c r="I29" s="18" t="n"/>
      <c r="J29" s="18" t="n"/>
      <c r="K29" s="18" t="n"/>
      <c r="L29" s="42">
        <f>IF(OR($A29="",$F29=""),"",IFERROR(VLOOKUP($F29,Assumptions!$A$15:$E$18,2,FALSE),""))</f>
        <v/>
      </c>
      <c r="M29" s="42">
        <f>IF(OR($A29="",$F29=""),"",IFERROR(VLOOKUP($F29,Assumptions!$A$15:$E$18,3,FALSE),""))</f>
        <v/>
      </c>
      <c r="N29" s="25">
        <f>IF(OR($A29="",$E29="",$F29="",$E29&lt;Assumptions!$B$6,$E29&gt;Assumptions!$B$7),"",IFERROR($E29/1000*VLOOKUP($F29,Assumptions!$A$15:$E$18,4,FALSE),""))</f>
        <v/>
      </c>
      <c r="O29" s="25">
        <f>IF(OR($A29="",$E29="",$F29="",$E29&lt;Assumptions!$B$6,$E29&gt;Assumptions!$B$7),"",IFERROR($E29/1000*VLOOKUP($F29,Assumptions!$A$15:$E$18,5,FALSE),""))</f>
        <v/>
      </c>
      <c r="P29" s="42">
        <f>IF(OR($A29="",$N29="",$O29="",$I29="",$J29=""),"",IFERROR($N29*VLOOKUP($I29,Assumptions!$G$15:$H$18,2,FALSE)+$O29*VLOOKUP($J29,Assumptions!$J$15:$K$18,2,FALSE),""))</f>
        <v/>
      </c>
      <c r="Q29" s="42">
        <f>IF(OR($A29="",$E29="",$L29="",$M29=""),"",IFERROR(MAX($E29/1000*$L29,$M29),""))</f>
        <v/>
      </c>
      <c r="R29" s="42">
        <f>IF(OR($A29="",$G29="",$Q29=""),"",IFERROR(IF($G29="Per Event",$Q29,IF(AND($G29="Seasonal",$H29&lt;&gt;""),$Q29*$H29*Assumptions!$B$4,"")),""))</f>
        <v/>
      </c>
      <c r="S29" s="42">
        <f>IF(OR($A29="",$G29="",$P29=""),"",IFERROR(IF($G29="Per Event",$P29,IF(AND($G29="Seasonal",$H29&lt;&gt;""),$P29*$H29,"")),""))</f>
        <v/>
      </c>
      <c r="T29" s="42">
        <f>IF(OR($A29="",$R29="",$S29=""),"",IFERROR($R29-$S29,""))</f>
        <v/>
      </c>
      <c r="U29" s="43">
        <f>IF(OR($A29="",$R29="",$T29=""),"",IFERROR($T29/$R29,""))</f>
        <v/>
      </c>
      <c r="V29" s="16">
        <f>IF($A29="","",IF(OR($B29="",$B29&lt;Assumptions!$B$8,$B29&gt;Assumptions!$B$9),"Check date",IF(OR($E29="",$E29&lt;Assumptions!$B$6,$E29&gt;Assumptions!$B$7),"Check service area",IF(OR($F29="",$L29="",$M29=""),"Check service level",IF(AND($G29&lt;&gt;"Per Event",$G29&lt;&gt;"Seasonal"),"Check pricing method",IF(AND($G29="Seasonal",OR($H29="",$H29&lt;Assumptions!$B$10,$H29&gt;Assumptions!$B$11)),"Check event count",IF(OR($I29="",$J29="",$P29=""),"Check assignment",IF(OR($K29="",COUNTIF(Assumptions!$G$23:$G$27,$K29)=0),"Check status",IF($R29="","Check pricing inputs",IF($U29&lt;Assumptions!$B$5,"Review margin","Ready for review")))))))))</f>
        <v/>
      </c>
    </row>
    <row r="30">
      <c r="A30" s="18" t="n"/>
      <c r="B30" s="39" t="n"/>
      <c r="C30" s="18" t="n"/>
      <c r="D30" s="18" t="n"/>
      <c r="E30" s="20" t="n"/>
      <c r="F30" s="18" t="n"/>
      <c r="G30" s="18" t="n"/>
      <c r="H30" s="20" t="n"/>
      <c r="I30" s="18" t="n"/>
      <c r="J30" s="18" t="n"/>
      <c r="K30" s="18" t="n"/>
      <c r="L30" s="40">
        <f>IF(OR($A30="",$F30=""),"",IFERROR(VLOOKUP($F30,Assumptions!$A$15:$E$18,2,FALSE),""))</f>
        <v/>
      </c>
      <c r="M30" s="40">
        <f>IF(OR($A30="",$F30=""),"",IFERROR(VLOOKUP($F30,Assumptions!$A$15:$E$18,3,FALSE),""))</f>
        <v/>
      </c>
      <c r="N30" s="22">
        <f>IF(OR($A30="",$E30="",$F30="",$E30&lt;Assumptions!$B$6,$E30&gt;Assumptions!$B$7),"",IFERROR($E30/1000*VLOOKUP($F30,Assumptions!$A$15:$E$18,4,FALSE),""))</f>
        <v/>
      </c>
      <c r="O30" s="22">
        <f>IF(OR($A30="",$E30="",$F30="",$E30&lt;Assumptions!$B$6,$E30&gt;Assumptions!$B$7),"",IFERROR($E30/1000*VLOOKUP($F30,Assumptions!$A$15:$E$18,5,FALSE),""))</f>
        <v/>
      </c>
      <c r="P30" s="40">
        <f>IF(OR($A30="",$N30="",$O30="",$I30="",$J30=""),"",IFERROR($N30*VLOOKUP($I30,Assumptions!$G$15:$H$18,2,FALSE)+$O30*VLOOKUP($J30,Assumptions!$J$15:$K$18,2,FALSE),""))</f>
        <v/>
      </c>
      <c r="Q30" s="40">
        <f>IF(OR($A30="",$E30="",$L30="",$M30=""),"",IFERROR(MAX($E30/1000*$L30,$M30),""))</f>
        <v/>
      </c>
      <c r="R30" s="40">
        <f>IF(OR($A30="",$G30="",$Q30=""),"",IFERROR(IF($G30="Per Event",$Q30,IF(AND($G30="Seasonal",$H30&lt;&gt;""),$Q30*$H30*Assumptions!$B$4,"")),""))</f>
        <v/>
      </c>
      <c r="S30" s="40">
        <f>IF(OR($A30="",$G30="",$P30=""),"",IFERROR(IF($G30="Per Event",$P30,IF(AND($G30="Seasonal",$H30&lt;&gt;""),$P30*$H30,"")),""))</f>
        <v/>
      </c>
      <c r="T30" s="40">
        <f>IF(OR($A30="",$R30="",$S30=""),"",IFERROR($R30-$S30,""))</f>
        <v/>
      </c>
      <c r="U30" s="41">
        <f>IF(OR($A30="",$R30="",$T30=""),"",IFERROR($T30/$R30,""))</f>
        <v/>
      </c>
      <c r="V30" s="15">
        <f>IF($A30="","",IF(OR($B30="",$B30&lt;Assumptions!$B$8,$B30&gt;Assumptions!$B$9),"Check date",IF(OR($E30="",$E30&lt;Assumptions!$B$6,$E30&gt;Assumptions!$B$7),"Check service area",IF(OR($F30="",$L30="",$M30=""),"Check service level",IF(AND($G30&lt;&gt;"Per Event",$G30&lt;&gt;"Seasonal"),"Check pricing method",IF(AND($G30="Seasonal",OR($H30="",$H30&lt;Assumptions!$B$10,$H30&gt;Assumptions!$B$11)),"Check event count",IF(OR($I30="",$J30="",$P30=""),"Check assignment",IF(OR($K30="",COUNTIF(Assumptions!$G$23:$G$27,$K30)=0),"Check status",IF($R30="","Check pricing inputs",IF($U30&lt;Assumptions!$B$5,"Review margin","Ready for review")))))))))</f>
        <v/>
      </c>
    </row>
    <row r="31">
      <c r="A31" s="18" t="n"/>
      <c r="B31" s="39" t="n"/>
      <c r="C31" s="18" t="n"/>
      <c r="D31" s="18" t="n"/>
      <c r="E31" s="20" t="n"/>
      <c r="F31" s="18" t="n"/>
      <c r="G31" s="18" t="n"/>
      <c r="H31" s="20" t="n"/>
      <c r="I31" s="18" t="n"/>
      <c r="J31" s="18" t="n"/>
      <c r="K31" s="18" t="n"/>
      <c r="L31" s="42">
        <f>IF(OR($A31="",$F31=""),"",IFERROR(VLOOKUP($F31,Assumptions!$A$15:$E$18,2,FALSE),""))</f>
        <v/>
      </c>
      <c r="M31" s="42">
        <f>IF(OR($A31="",$F31=""),"",IFERROR(VLOOKUP($F31,Assumptions!$A$15:$E$18,3,FALSE),""))</f>
        <v/>
      </c>
      <c r="N31" s="25">
        <f>IF(OR($A31="",$E31="",$F31="",$E31&lt;Assumptions!$B$6,$E31&gt;Assumptions!$B$7),"",IFERROR($E31/1000*VLOOKUP($F31,Assumptions!$A$15:$E$18,4,FALSE),""))</f>
        <v/>
      </c>
      <c r="O31" s="25">
        <f>IF(OR($A31="",$E31="",$F31="",$E31&lt;Assumptions!$B$6,$E31&gt;Assumptions!$B$7),"",IFERROR($E31/1000*VLOOKUP($F31,Assumptions!$A$15:$E$18,5,FALSE),""))</f>
        <v/>
      </c>
      <c r="P31" s="42">
        <f>IF(OR($A31="",$N31="",$O31="",$I31="",$J31=""),"",IFERROR($N31*VLOOKUP($I31,Assumptions!$G$15:$H$18,2,FALSE)+$O31*VLOOKUP($J31,Assumptions!$J$15:$K$18,2,FALSE),""))</f>
        <v/>
      </c>
      <c r="Q31" s="42">
        <f>IF(OR($A31="",$E31="",$L31="",$M31=""),"",IFERROR(MAX($E31/1000*$L31,$M31),""))</f>
        <v/>
      </c>
      <c r="R31" s="42">
        <f>IF(OR($A31="",$G31="",$Q31=""),"",IFERROR(IF($G31="Per Event",$Q31,IF(AND($G31="Seasonal",$H31&lt;&gt;""),$Q31*$H31*Assumptions!$B$4,"")),""))</f>
        <v/>
      </c>
      <c r="S31" s="42">
        <f>IF(OR($A31="",$G31="",$P31=""),"",IFERROR(IF($G31="Per Event",$P31,IF(AND($G31="Seasonal",$H31&lt;&gt;""),$P31*$H31,"")),""))</f>
        <v/>
      </c>
      <c r="T31" s="42">
        <f>IF(OR($A31="",$R31="",$S31=""),"",IFERROR($R31-$S31,""))</f>
        <v/>
      </c>
      <c r="U31" s="43">
        <f>IF(OR($A31="",$R31="",$T31=""),"",IFERROR($T31/$R31,""))</f>
        <v/>
      </c>
      <c r="V31" s="16">
        <f>IF($A31="","",IF(OR($B31="",$B31&lt;Assumptions!$B$8,$B31&gt;Assumptions!$B$9),"Check date",IF(OR($E31="",$E31&lt;Assumptions!$B$6,$E31&gt;Assumptions!$B$7),"Check service area",IF(OR($F31="",$L31="",$M31=""),"Check service level",IF(AND($G31&lt;&gt;"Per Event",$G31&lt;&gt;"Seasonal"),"Check pricing method",IF(AND($G31="Seasonal",OR($H31="",$H31&lt;Assumptions!$B$10,$H31&gt;Assumptions!$B$11)),"Check event count",IF(OR($I31="",$J31="",$P31=""),"Check assignment",IF(OR($K31="",COUNTIF(Assumptions!$G$23:$G$27,$K31)=0),"Check status",IF($R31="","Check pricing inputs",IF($U31&lt;Assumptions!$B$5,"Review margin","Ready for review")))))))))</f>
        <v/>
      </c>
    </row>
    <row r="32">
      <c r="A32" s="18" t="n"/>
      <c r="B32" s="39" t="n"/>
      <c r="C32" s="18" t="n"/>
      <c r="D32" s="18" t="n"/>
      <c r="E32" s="20" t="n"/>
      <c r="F32" s="18" t="n"/>
      <c r="G32" s="18" t="n"/>
      <c r="H32" s="20" t="n"/>
      <c r="I32" s="18" t="n"/>
      <c r="J32" s="18" t="n"/>
      <c r="K32" s="18" t="n"/>
      <c r="L32" s="40">
        <f>IF(OR($A32="",$F32=""),"",IFERROR(VLOOKUP($F32,Assumptions!$A$15:$E$18,2,FALSE),""))</f>
        <v/>
      </c>
      <c r="M32" s="40">
        <f>IF(OR($A32="",$F32=""),"",IFERROR(VLOOKUP($F32,Assumptions!$A$15:$E$18,3,FALSE),""))</f>
        <v/>
      </c>
      <c r="N32" s="22">
        <f>IF(OR($A32="",$E32="",$F32="",$E32&lt;Assumptions!$B$6,$E32&gt;Assumptions!$B$7),"",IFERROR($E32/1000*VLOOKUP($F32,Assumptions!$A$15:$E$18,4,FALSE),""))</f>
        <v/>
      </c>
      <c r="O32" s="22">
        <f>IF(OR($A32="",$E32="",$F32="",$E32&lt;Assumptions!$B$6,$E32&gt;Assumptions!$B$7),"",IFERROR($E32/1000*VLOOKUP($F32,Assumptions!$A$15:$E$18,5,FALSE),""))</f>
        <v/>
      </c>
      <c r="P32" s="40">
        <f>IF(OR($A32="",$N32="",$O32="",$I32="",$J32=""),"",IFERROR($N32*VLOOKUP($I32,Assumptions!$G$15:$H$18,2,FALSE)+$O32*VLOOKUP($J32,Assumptions!$J$15:$K$18,2,FALSE),""))</f>
        <v/>
      </c>
      <c r="Q32" s="40">
        <f>IF(OR($A32="",$E32="",$L32="",$M32=""),"",IFERROR(MAX($E32/1000*$L32,$M32),""))</f>
        <v/>
      </c>
      <c r="R32" s="40">
        <f>IF(OR($A32="",$G32="",$Q32=""),"",IFERROR(IF($G32="Per Event",$Q32,IF(AND($G32="Seasonal",$H32&lt;&gt;""),$Q32*$H32*Assumptions!$B$4,"")),""))</f>
        <v/>
      </c>
      <c r="S32" s="40">
        <f>IF(OR($A32="",$G32="",$P32=""),"",IFERROR(IF($G32="Per Event",$P32,IF(AND($G32="Seasonal",$H32&lt;&gt;""),$P32*$H32,"")),""))</f>
        <v/>
      </c>
      <c r="T32" s="40">
        <f>IF(OR($A32="",$R32="",$S32=""),"",IFERROR($R32-$S32,""))</f>
        <v/>
      </c>
      <c r="U32" s="41">
        <f>IF(OR($A32="",$R32="",$T32=""),"",IFERROR($T32/$R32,""))</f>
        <v/>
      </c>
      <c r="V32" s="15">
        <f>IF($A32="","",IF(OR($B32="",$B32&lt;Assumptions!$B$8,$B32&gt;Assumptions!$B$9),"Check date",IF(OR($E32="",$E32&lt;Assumptions!$B$6,$E32&gt;Assumptions!$B$7),"Check service area",IF(OR($F32="",$L32="",$M32=""),"Check service level",IF(AND($G32&lt;&gt;"Per Event",$G32&lt;&gt;"Seasonal"),"Check pricing method",IF(AND($G32="Seasonal",OR($H32="",$H32&lt;Assumptions!$B$10,$H32&gt;Assumptions!$B$11)),"Check event count",IF(OR($I32="",$J32="",$P32=""),"Check assignment",IF(OR($K32="",COUNTIF(Assumptions!$G$23:$G$27,$K32)=0),"Check status",IF($R32="","Check pricing inputs",IF($U32&lt;Assumptions!$B$5,"Review margin","Ready for review")))))))))</f>
        <v/>
      </c>
    </row>
    <row r="33">
      <c r="A33" s="18" t="n"/>
      <c r="B33" s="39" t="n"/>
      <c r="C33" s="18" t="n"/>
      <c r="D33" s="18" t="n"/>
      <c r="E33" s="20" t="n"/>
      <c r="F33" s="18" t="n"/>
      <c r="G33" s="18" t="n"/>
      <c r="H33" s="20" t="n"/>
      <c r="I33" s="18" t="n"/>
      <c r="J33" s="18" t="n"/>
      <c r="K33" s="18" t="n"/>
      <c r="L33" s="42">
        <f>IF(OR($A33="",$F33=""),"",IFERROR(VLOOKUP($F33,Assumptions!$A$15:$E$18,2,FALSE),""))</f>
        <v/>
      </c>
      <c r="M33" s="42">
        <f>IF(OR($A33="",$F33=""),"",IFERROR(VLOOKUP($F33,Assumptions!$A$15:$E$18,3,FALSE),""))</f>
        <v/>
      </c>
      <c r="N33" s="25">
        <f>IF(OR($A33="",$E33="",$F33="",$E33&lt;Assumptions!$B$6,$E33&gt;Assumptions!$B$7),"",IFERROR($E33/1000*VLOOKUP($F33,Assumptions!$A$15:$E$18,4,FALSE),""))</f>
        <v/>
      </c>
      <c r="O33" s="25">
        <f>IF(OR($A33="",$E33="",$F33="",$E33&lt;Assumptions!$B$6,$E33&gt;Assumptions!$B$7),"",IFERROR($E33/1000*VLOOKUP($F33,Assumptions!$A$15:$E$18,5,FALSE),""))</f>
        <v/>
      </c>
      <c r="P33" s="42">
        <f>IF(OR($A33="",$N33="",$O33="",$I33="",$J33=""),"",IFERROR($N33*VLOOKUP($I33,Assumptions!$G$15:$H$18,2,FALSE)+$O33*VLOOKUP($J33,Assumptions!$J$15:$K$18,2,FALSE),""))</f>
        <v/>
      </c>
      <c r="Q33" s="42">
        <f>IF(OR($A33="",$E33="",$L33="",$M33=""),"",IFERROR(MAX($E33/1000*$L33,$M33),""))</f>
        <v/>
      </c>
      <c r="R33" s="42">
        <f>IF(OR($A33="",$G33="",$Q33=""),"",IFERROR(IF($G33="Per Event",$Q33,IF(AND($G33="Seasonal",$H33&lt;&gt;""),$Q33*$H33*Assumptions!$B$4,"")),""))</f>
        <v/>
      </c>
      <c r="S33" s="42">
        <f>IF(OR($A33="",$G33="",$P33=""),"",IFERROR(IF($G33="Per Event",$P33,IF(AND($G33="Seasonal",$H33&lt;&gt;""),$P33*$H33,"")),""))</f>
        <v/>
      </c>
      <c r="T33" s="42">
        <f>IF(OR($A33="",$R33="",$S33=""),"",IFERROR($R33-$S33,""))</f>
        <v/>
      </c>
      <c r="U33" s="43">
        <f>IF(OR($A33="",$R33="",$T33=""),"",IFERROR($T33/$R33,""))</f>
        <v/>
      </c>
      <c r="V33" s="16">
        <f>IF($A33="","",IF(OR($B33="",$B33&lt;Assumptions!$B$8,$B33&gt;Assumptions!$B$9),"Check date",IF(OR($E33="",$E33&lt;Assumptions!$B$6,$E33&gt;Assumptions!$B$7),"Check service area",IF(OR($F33="",$L33="",$M33=""),"Check service level",IF(AND($G33&lt;&gt;"Per Event",$G33&lt;&gt;"Seasonal"),"Check pricing method",IF(AND($G33="Seasonal",OR($H33="",$H33&lt;Assumptions!$B$10,$H33&gt;Assumptions!$B$11)),"Check event count",IF(OR($I33="",$J33="",$P33=""),"Check assignment",IF(OR($K33="",COUNTIF(Assumptions!$G$23:$G$27,$K33)=0),"Check status",IF($R33="","Check pricing inputs",IF($U33&lt;Assumptions!$B$5,"Review margin","Ready for review")))))))))</f>
        <v/>
      </c>
    </row>
    <row r="34">
      <c r="A34" s="18" t="n"/>
      <c r="B34" s="39" t="n"/>
      <c r="C34" s="18" t="n"/>
      <c r="D34" s="18" t="n"/>
      <c r="E34" s="20" t="n"/>
      <c r="F34" s="18" t="n"/>
      <c r="G34" s="18" t="n"/>
      <c r="H34" s="20" t="n"/>
      <c r="I34" s="18" t="n"/>
      <c r="J34" s="18" t="n"/>
      <c r="K34" s="18" t="n"/>
      <c r="L34" s="40">
        <f>IF(OR($A34="",$F34=""),"",IFERROR(VLOOKUP($F34,Assumptions!$A$15:$E$18,2,FALSE),""))</f>
        <v/>
      </c>
      <c r="M34" s="40">
        <f>IF(OR($A34="",$F34=""),"",IFERROR(VLOOKUP($F34,Assumptions!$A$15:$E$18,3,FALSE),""))</f>
        <v/>
      </c>
      <c r="N34" s="22">
        <f>IF(OR($A34="",$E34="",$F34="",$E34&lt;Assumptions!$B$6,$E34&gt;Assumptions!$B$7),"",IFERROR($E34/1000*VLOOKUP($F34,Assumptions!$A$15:$E$18,4,FALSE),""))</f>
        <v/>
      </c>
      <c r="O34" s="22">
        <f>IF(OR($A34="",$E34="",$F34="",$E34&lt;Assumptions!$B$6,$E34&gt;Assumptions!$B$7),"",IFERROR($E34/1000*VLOOKUP($F34,Assumptions!$A$15:$E$18,5,FALSE),""))</f>
        <v/>
      </c>
      <c r="P34" s="40">
        <f>IF(OR($A34="",$N34="",$O34="",$I34="",$J34=""),"",IFERROR($N34*VLOOKUP($I34,Assumptions!$G$15:$H$18,2,FALSE)+$O34*VLOOKUP($J34,Assumptions!$J$15:$K$18,2,FALSE),""))</f>
        <v/>
      </c>
      <c r="Q34" s="40">
        <f>IF(OR($A34="",$E34="",$L34="",$M34=""),"",IFERROR(MAX($E34/1000*$L34,$M34),""))</f>
        <v/>
      </c>
      <c r="R34" s="40">
        <f>IF(OR($A34="",$G34="",$Q34=""),"",IFERROR(IF($G34="Per Event",$Q34,IF(AND($G34="Seasonal",$H34&lt;&gt;""),$Q34*$H34*Assumptions!$B$4,"")),""))</f>
        <v/>
      </c>
      <c r="S34" s="40">
        <f>IF(OR($A34="",$G34="",$P34=""),"",IFERROR(IF($G34="Per Event",$P34,IF(AND($G34="Seasonal",$H34&lt;&gt;""),$P34*$H34,"")),""))</f>
        <v/>
      </c>
      <c r="T34" s="40">
        <f>IF(OR($A34="",$R34="",$S34=""),"",IFERROR($R34-$S34,""))</f>
        <v/>
      </c>
      <c r="U34" s="41">
        <f>IF(OR($A34="",$R34="",$T34=""),"",IFERROR($T34/$R34,""))</f>
        <v/>
      </c>
      <c r="V34" s="15">
        <f>IF($A34="","",IF(OR($B34="",$B34&lt;Assumptions!$B$8,$B34&gt;Assumptions!$B$9),"Check date",IF(OR($E34="",$E34&lt;Assumptions!$B$6,$E34&gt;Assumptions!$B$7),"Check service area",IF(OR($F34="",$L34="",$M34=""),"Check service level",IF(AND($G34&lt;&gt;"Per Event",$G34&lt;&gt;"Seasonal"),"Check pricing method",IF(AND($G34="Seasonal",OR($H34="",$H34&lt;Assumptions!$B$10,$H34&gt;Assumptions!$B$11)),"Check event count",IF(OR($I34="",$J34="",$P34=""),"Check assignment",IF(OR($K34="",COUNTIF(Assumptions!$G$23:$G$27,$K34)=0),"Check status",IF($R34="","Check pricing inputs",IF($U34&lt;Assumptions!$B$5,"Review margin","Ready for review")))))))))</f>
        <v/>
      </c>
    </row>
    <row r="35">
      <c r="A35" s="18" t="n"/>
      <c r="B35" s="39" t="n"/>
      <c r="C35" s="18" t="n"/>
      <c r="D35" s="18" t="n"/>
      <c r="E35" s="20" t="n"/>
      <c r="F35" s="18" t="n"/>
      <c r="G35" s="18" t="n"/>
      <c r="H35" s="20" t="n"/>
      <c r="I35" s="18" t="n"/>
      <c r="J35" s="18" t="n"/>
      <c r="K35" s="18" t="n"/>
      <c r="L35" s="42">
        <f>IF(OR($A35="",$F35=""),"",IFERROR(VLOOKUP($F35,Assumptions!$A$15:$E$18,2,FALSE),""))</f>
        <v/>
      </c>
      <c r="M35" s="42">
        <f>IF(OR($A35="",$F35=""),"",IFERROR(VLOOKUP($F35,Assumptions!$A$15:$E$18,3,FALSE),""))</f>
        <v/>
      </c>
      <c r="N35" s="25">
        <f>IF(OR($A35="",$E35="",$F35="",$E35&lt;Assumptions!$B$6,$E35&gt;Assumptions!$B$7),"",IFERROR($E35/1000*VLOOKUP($F35,Assumptions!$A$15:$E$18,4,FALSE),""))</f>
        <v/>
      </c>
      <c r="O35" s="25">
        <f>IF(OR($A35="",$E35="",$F35="",$E35&lt;Assumptions!$B$6,$E35&gt;Assumptions!$B$7),"",IFERROR($E35/1000*VLOOKUP($F35,Assumptions!$A$15:$E$18,5,FALSE),""))</f>
        <v/>
      </c>
      <c r="P35" s="42">
        <f>IF(OR($A35="",$N35="",$O35="",$I35="",$J35=""),"",IFERROR($N35*VLOOKUP($I35,Assumptions!$G$15:$H$18,2,FALSE)+$O35*VLOOKUP($J35,Assumptions!$J$15:$K$18,2,FALSE),""))</f>
        <v/>
      </c>
      <c r="Q35" s="42">
        <f>IF(OR($A35="",$E35="",$L35="",$M35=""),"",IFERROR(MAX($E35/1000*$L35,$M35),""))</f>
        <v/>
      </c>
      <c r="R35" s="42">
        <f>IF(OR($A35="",$G35="",$Q35=""),"",IFERROR(IF($G35="Per Event",$Q35,IF(AND($G35="Seasonal",$H35&lt;&gt;""),$Q35*$H35*Assumptions!$B$4,"")),""))</f>
        <v/>
      </c>
      <c r="S35" s="42">
        <f>IF(OR($A35="",$G35="",$P35=""),"",IFERROR(IF($G35="Per Event",$P35,IF(AND($G35="Seasonal",$H35&lt;&gt;""),$P35*$H35,"")),""))</f>
        <v/>
      </c>
      <c r="T35" s="42">
        <f>IF(OR($A35="",$R35="",$S35=""),"",IFERROR($R35-$S35,""))</f>
        <v/>
      </c>
      <c r="U35" s="43">
        <f>IF(OR($A35="",$R35="",$T35=""),"",IFERROR($T35/$R35,""))</f>
        <v/>
      </c>
      <c r="V35" s="16">
        <f>IF($A35="","",IF(OR($B35="",$B35&lt;Assumptions!$B$8,$B35&gt;Assumptions!$B$9),"Check date",IF(OR($E35="",$E35&lt;Assumptions!$B$6,$E35&gt;Assumptions!$B$7),"Check service area",IF(OR($F35="",$L35="",$M35=""),"Check service level",IF(AND($G35&lt;&gt;"Per Event",$G35&lt;&gt;"Seasonal"),"Check pricing method",IF(AND($G35="Seasonal",OR($H35="",$H35&lt;Assumptions!$B$10,$H35&gt;Assumptions!$B$11)),"Check event count",IF(OR($I35="",$J35="",$P35=""),"Check assignment",IF(OR($K35="",COUNTIF(Assumptions!$G$23:$G$27,$K35)=0),"Check status",IF($R35="","Check pricing inputs",IF($U35&lt;Assumptions!$B$5,"Review margin","Ready for review")))))))))</f>
        <v/>
      </c>
    </row>
    <row r="36">
      <c r="A36" s="18" t="n"/>
      <c r="B36" s="39" t="n"/>
      <c r="C36" s="18" t="n"/>
      <c r="D36" s="18" t="n"/>
      <c r="E36" s="20" t="n"/>
      <c r="F36" s="18" t="n"/>
      <c r="G36" s="18" t="n"/>
      <c r="H36" s="20" t="n"/>
      <c r="I36" s="18" t="n"/>
      <c r="J36" s="18" t="n"/>
      <c r="K36" s="18" t="n"/>
      <c r="L36" s="40">
        <f>IF(OR($A36="",$F36=""),"",IFERROR(VLOOKUP($F36,Assumptions!$A$15:$E$18,2,FALSE),""))</f>
        <v/>
      </c>
      <c r="M36" s="40">
        <f>IF(OR($A36="",$F36=""),"",IFERROR(VLOOKUP($F36,Assumptions!$A$15:$E$18,3,FALSE),""))</f>
        <v/>
      </c>
      <c r="N36" s="22">
        <f>IF(OR($A36="",$E36="",$F36="",$E36&lt;Assumptions!$B$6,$E36&gt;Assumptions!$B$7),"",IFERROR($E36/1000*VLOOKUP($F36,Assumptions!$A$15:$E$18,4,FALSE),""))</f>
        <v/>
      </c>
      <c r="O36" s="22">
        <f>IF(OR($A36="",$E36="",$F36="",$E36&lt;Assumptions!$B$6,$E36&gt;Assumptions!$B$7),"",IFERROR($E36/1000*VLOOKUP($F36,Assumptions!$A$15:$E$18,5,FALSE),""))</f>
        <v/>
      </c>
      <c r="P36" s="40">
        <f>IF(OR($A36="",$N36="",$O36="",$I36="",$J36=""),"",IFERROR($N36*VLOOKUP($I36,Assumptions!$G$15:$H$18,2,FALSE)+$O36*VLOOKUP($J36,Assumptions!$J$15:$K$18,2,FALSE),""))</f>
        <v/>
      </c>
      <c r="Q36" s="40">
        <f>IF(OR($A36="",$E36="",$L36="",$M36=""),"",IFERROR(MAX($E36/1000*$L36,$M36),""))</f>
        <v/>
      </c>
      <c r="R36" s="40">
        <f>IF(OR($A36="",$G36="",$Q36=""),"",IFERROR(IF($G36="Per Event",$Q36,IF(AND($G36="Seasonal",$H36&lt;&gt;""),$Q36*$H36*Assumptions!$B$4,"")),""))</f>
        <v/>
      </c>
      <c r="S36" s="40">
        <f>IF(OR($A36="",$G36="",$P36=""),"",IFERROR(IF($G36="Per Event",$P36,IF(AND($G36="Seasonal",$H36&lt;&gt;""),$P36*$H36,"")),""))</f>
        <v/>
      </c>
      <c r="T36" s="40">
        <f>IF(OR($A36="",$R36="",$S36=""),"",IFERROR($R36-$S36,""))</f>
        <v/>
      </c>
      <c r="U36" s="41">
        <f>IF(OR($A36="",$R36="",$T36=""),"",IFERROR($T36/$R36,""))</f>
        <v/>
      </c>
      <c r="V36" s="15">
        <f>IF($A36="","",IF(OR($B36="",$B36&lt;Assumptions!$B$8,$B36&gt;Assumptions!$B$9),"Check date",IF(OR($E36="",$E36&lt;Assumptions!$B$6,$E36&gt;Assumptions!$B$7),"Check service area",IF(OR($F36="",$L36="",$M36=""),"Check service level",IF(AND($G36&lt;&gt;"Per Event",$G36&lt;&gt;"Seasonal"),"Check pricing method",IF(AND($G36="Seasonal",OR($H36="",$H36&lt;Assumptions!$B$10,$H36&gt;Assumptions!$B$11)),"Check event count",IF(OR($I36="",$J36="",$P36=""),"Check assignment",IF(OR($K36="",COUNTIF(Assumptions!$G$23:$G$27,$K36)=0),"Check status",IF($R36="","Check pricing inputs",IF($U36&lt;Assumptions!$B$5,"Review margin","Ready for review")))))))))</f>
        <v/>
      </c>
    </row>
    <row r="37">
      <c r="A37" s="18" t="n"/>
      <c r="B37" s="39" t="n"/>
      <c r="C37" s="18" t="n"/>
      <c r="D37" s="18" t="n"/>
      <c r="E37" s="20" t="n"/>
      <c r="F37" s="18" t="n"/>
      <c r="G37" s="18" t="n"/>
      <c r="H37" s="20" t="n"/>
      <c r="I37" s="18" t="n"/>
      <c r="J37" s="18" t="n"/>
      <c r="K37" s="18" t="n"/>
      <c r="L37" s="42">
        <f>IF(OR($A37="",$F37=""),"",IFERROR(VLOOKUP($F37,Assumptions!$A$15:$E$18,2,FALSE),""))</f>
        <v/>
      </c>
      <c r="M37" s="42">
        <f>IF(OR($A37="",$F37=""),"",IFERROR(VLOOKUP($F37,Assumptions!$A$15:$E$18,3,FALSE),""))</f>
        <v/>
      </c>
      <c r="N37" s="25">
        <f>IF(OR($A37="",$E37="",$F37="",$E37&lt;Assumptions!$B$6,$E37&gt;Assumptions!$B$7),"",IFERROR($E37/1000*VLOOKUP($F37,Assumptions!$A$15:$E$18,4,FALSE),""))</f>
        <v/>
      </c>
      <c r="O37" s="25">
        <f>IF(OR($A37="",$E37="",$F37="",$E37&lt;Assumptions!$B$6,$E37&gt;Assumptions!$B$7),"",IFERROR($E37/1000*VLOOKUP($F37,Assumptions!$A$15:$E$18,5,FALSE),""))</f>
        <v/>
      </c>
      <c r="P37" s="42">
        <f>IF(OR($A37="",$N37="",$O37="",$I37="",$J37=""),"",IFERROR($N37*VLOOKUP($I37,Assumptions!$G$15:$H$18,2,FALSE)+$O37*VLOOKUP($J37,Assumptions!$J$15:$K$18,2,FALSE),""))</f>
        <v/>
      </c>
      <c r="Q37" s="42">
        <f>IF(OR($A37="",$E37="",$L37="",$M37=""),"",IFERROR(MAX($E37/1000*$L37,$M37),""))</f>
        <v/>
      </c>
      <c r="R37" s="42">
        <f>IF(OR($A37="",$G37="",$Q37=""),"",IFERROR(IF($G37="Per Event",$Q37,IF(AND($G37="Seasonal",$H37&lt;&gt;""),$Q37*$H37*Assumptions!$B$4,"")),""))</f>
        <v/>
      </c>
      <c r="S37" s="42">
        <f>IF(OR($A37="",$G37="",$P37=""),"",IFERROR(IF($G37="Per Event",$P37,IF(AND($G37="Seasonal",$H37&lt;&gt;""),$P37*$H37,"")),""))</f>
        <v/>
      </c>
      <c r="T37" s="42">
        <f>IF(OR($A37="",$R37="",$S37=""),"",IFERROR($R37-$S37,""))</f>
        <v/>
      </c>
      <c r="U37" s="43">
        <f>IF(OR($A37="",$R37="",$T37=""),"",IFERROR($T37/$R37,""))</f>
        <v/>
      </c>
      <c r="V37" s="16">
        <f>IF($A37="","",IF(OR($B37="",$B37&lt;Assumptions!$B$8,$B37&gt;Assumptions!$B$9),"Check date",IF(OR($E37="",$E37&lt;Assumptions!$B$6,$E37&gt;Assumptions!$B$7),"Check service area",IF(OR($F37="",$L37="",$M37=""),"Check service level",IF(AND($G37&lt;&gt;"Per Event",$G37&lt;&gt;"Seasonal"),"Check pricing method",IF(AND($G37="Seasonal",OR($H37="",$H37&lt;Assumptions!$B$10,$H37&gt;Assumptions!$B$11)),"Check event count",IF(OR($I37="",$J37="",$P37=""),"Check assignment",IF(OR($K37="",COUNTIF(Assumptions!$G$23:$G$27,$K37)=0),"Check status",IF($R37="","Check pricing inputs",IF($U37&lt;Assumptions!$B$5,"Review margin","Ready for review")))))))))</f>
        <v/>
      </c>
    </row>
    <row r="38">
      <c r="A38" s="18" t="n"/>
      <c r="B38" s="39" t="n"/>
      <c r="C38" s="18" t="n"/>
      <c r="D38" s="18" t="n"/>
      <c r="E38" s="20" t="n"/>
      <c r="F38" s="18" t="n"/>
      <c r="G38" s="18" t="n"/>
      <c r="H38" s="20" t="n"/>
      <c r="I38" s="18" t="n"/>
      <c r="J38" s="18" t="n"/>
      <c r="K38" s="18" t="n"/>
      <c r="L38" s="40">
        <f>IF(OR($A38="",$F38=""),"",IFERROR(VLOOKUP($F38,Assumptions!$A$15:$E$18,2,FALSE),""))</f>
        <v/>
      </c>
      <c r="M38" s="40">
        <f>IF(OR($A38="",$F38=""),"",IFERROR(VLOOKUP($F38,Assumptions!$A$15:$E$18,3,FALSE),""))</f>
        <v/>
      </c>
      <c r="N38" s="22">
        <f>IF(OR($A38="",$E38="",$F38="",$E38&lt;Assumptions!$B$6,$E38&gt;Assumptions!$B$7),"",IFERROR($E38/1000*VLOOKUP($F38,Assumptions!$A$15:$E$18,4,FALSE),""))</f>
        <v/>
      </c>
      <c r="O38" s="22">
        <f>IF(OR($A38="",$E38="",$F38="",$E38&lt;Assumptions!$B$6,$E38&gt;Assumptions!$B$7),"",IFERROR($E38/1000*VLOOKUP($F38,Assumptions!$A$15:$E$18,5,FALSE),""))</f>
        <v/>
      </c>
      <c r="P38" s="40">
        <f>IF(OR($A38="",$N38="",$O38="",$I38="",$J38=""),"",IFERROR($N38*VLOOKUP($I38,Assumptions!$G$15:$H$18,2,FALSE)+$O38*VLOOKUP($J38,Assumptions!$J$15:$K$18,2,FALSE),""))</f>
        <v/>
      </c>
      <c r="Q38" s="40">
        <f>IF(OR($A38="",$E38="",$L38="",$M38=""),"",IFERROR(MAX($E38/1000*$L38,$M38),""))</f>
        <v/>
      </c>
      <c r="R38" s="40">
        <f>IF(OR($A38="",$G38="",$Q38=""),"",IFERROR(IF($G38="Per Event",$Q38,IF(AND($G38="Seasonal",$H38&lt;&gt;""),$Q38*$H38*Assumptions!$B$4,"")),""))</f>
        <v/>
      </c>
      <c r="S38" s="40">
        <f>IF(OR($A38="",$G38="",$P38=""),"",IFERROR(IF($G38="Per Event",$P38,IF(AND($G38="Seasonal",$H38&lt;&gt;""),$P38*$H38,"")),""))</f>
        <v/>
      </c>
      <c r="T38" s="40">
        <f>IF(OR($A38="",$R38="",$S38=""),"",IFERROR($R38-$S38,""))</f>
        <v/>
      </c>
      <c r="U38" s="41">
        <f>IF(OR($A38="",$R38="",$T38=""),"",IFERROR($T38/$R38,""))</f>
        <v/>
      </c>
      <c r="V38" s="15">
        <f>IF($A38="","",IF(OR($B38="",$B38&lt;Assumptions!$B$8,$B38&gt;Assumptions!$B$9),"Check date",IF(OR($E38="",$E38&lt;Assumptions!$B$6,$E38&gt;Assumptions!$B$7),"Check service area",IF(OR($F38="",$L38="",$M38=""),"Check service level",IF(AND($G38&lt;&gt;"Per Event",$G38&lt;&gt;"Seasonal"),"Check pricing method",IF(AND($G38="Seasonal",OR($H38="",$H38&lt;Assumptions!$B$10,$H38&gt;Assumptions!$B$11)),"Check event count",IF(OR($I38="",$J38="",$P38=""),"Check assignment",IF(OR($K38="",COUNTIF(Assumptions!$G$23:$G$27,$K38)=0),"Check status",IF($R38="","Check pricing inputs",IF($U38&lt;Assumptions!$B$5,"Review margin","Ready for review")))))))))</f>
        <v/>
      </c>
    </row>
    <row r="39">
      <c r="A39" s="18" t="n"/>
      <c r="B39" s="39" t="n"/>
      <c r="C39" s="18" t="n"/>
      <c r="D39" s="18" t="n"/>
      <c r="E39" s="20" t="n"/>
      <c r="F39" s="18" t="n"/>
      <c r="G39" s="18" t="n"/>
      <c r="H39" s="20" t="n"/>
      <c r="I39" s="18" t="n"/>
      <c r="J39" s="18" t="n"/>
      <c r="K39" s="18" t="n"/>
      <c r="L39" s="42">
        <f>IF(OR($A39="",$F39=""),"",IFERROR(VLOOKUP($F39,Assumptions!$A$15:$E$18,2,FALSE),""))</f>
        <v/>
      </c>
      <c r="M39" s="42">
        <f>IF(OR($A39="",$F39=""),"",IFERROR(VLOOKUP($F39,Assumptions!$A$15:$E$18,3,FALSE),""))</f>
        <v/>
      </c>
      <c r="N39" s="25">
        <f>IF(OR($A39="",$E39="",$F39="",$E39&lt;Assumptions!$B$6,$E39&gt;Assumptions!$B$7),"",IFERROR($E39/1000*VLOOKUP($F39,Assumptions!$A$15:$E$18,4,FALSE),""))</f>
        <v/>
      </c>
      <c r="O39" s="25">
        <f>IF(OR($A39="",$E39="",$F39="",$E39&lt;Assumptions!$B$6,$E39&gt;Assumptions!$B$7),"",IFERROR($E39/1000*VLOOKUP($F39,Assumptions!$A$15:$E$18,5,FALSE),""))</f>
        <v/>
      </c>
      <c r="P39" s="42">
        <f>IF(OR($A39="",$N39="",$O39="",$I39="",$J39=""),"",IFERROR($N39*VLOOKUP($I39,Assumptions!$G$15:$H$18,2,FALSE)+$O39*VLOOKUP($J39,Assumptions!$J$15:$K$18,2,FALSE),""))</f>
        <v/>
      </c>
      <c r="Q39" s="42">
        <f>IF(OR($A39="",$E39="",$L39="",$M39=""),"",IFERROR(MAX($E39/1000*$L39,$M39),""))</f>
        <v/>
      </c>
      <c r="R39" s="42">
        <f>IF(OR($A39="",$G39="",$Q39=""),"",IFERROR(IF($G39="Per Event",$Q39,IF(AND($G39="Seasonal",$H39&lt;&gt;""),$Q39*$H39*Assumptions!$B$4,"")),""))</f>
        <v/>
      </c>
      <c r="S39" s="42">
        <f>IF(OR($A39="",$G39="",$P39=""),"",IFERROR(IF($G39="Per Event",$P39,IF(AND($G39="Seasonal",$H39&lt;&gt;""),$P39*$H39,"")),""))</f>
        <v/>
      </c>
      <c r="T39" s="42">
        <f>IF(OR($A39="",$R39="",$S39=""),"",IFERROR($R39-$S39,""))</f>
        <v/>
      </c>
      <c r="U39" s="43">
        <f>IF(OR($A39="",$R39="",$T39=""),"",IFERROR($T39/$R39,""))</f>
        <v/>
      </c>
      <c r="V39" s="16">
        <f>IF($A39="","",IF(OR($B39="",$B39&lt;Assumptions!$B$8,$B39&gt;Assumptions!$B$9),"Check date",IF(OR($E39="",$E39&lt;Assumptions!$B$6,$E39&gt;Assumptions!$B$7),"Check service area",IF(OR($F39="",$L39="",$M39=""),"Check service level",IF(AND($G39&lt;&gt;"Per Event",$G39&lt;&gt;"Seasonal"),"Check pricing method",IF(AND($G39="Seasonal",OR($H39="",$H39&lt;Assumptions!$B$10,$H39&gt;Assumptions!$B$11)),"Check event count",IF(OR($I39="",$J39="",$P39=""),"Check assignment",IF(OR($K39="",COUNTIF(Assumptions!$G$23:$G$27,$K39)=0),"Check status",IF($R39="","Check pricing inputs",IF($U39&lt;Assumptions!$B$5,"Review margin","Ready for review")))))))))</f>
        <v/>
      </c>
    </row>
    <row r="40">
      <c r="A40" s="18" t="n"/>
      <c r="B40" s="39" t="n"/>
      <c r="C40" s="18" t="n"/>
      <c r="D40" s="18" t="n"/>
      <c r="E40" s="20" t="n"/>
      <c r="F40" s="18" t="n"/>
      <c r="G40" s="18" t="n"/>
      <c r="H40" s="20" t="n"/>
      <c r="I40" s="18" t="n"/>
      <c r="J40" s="18" t="n"/>
      <c r="K40" s="18" t="n"/>
      <c r="L40" s="40">
        <f>IF(OR($A40="",$F40=""),"",IFERROR(VLOOKUP($F40,Assumptions!$A$15:$E$18,2,FALSE),""))</f>
        <v/>
      </c>
      <c r="M40" s="40">
        <f>IF(OR($A40="",$F40=""),"",IFERROR(VLOOKUP($F40,Assumptions!$A$15:$E$18,3,FALSE),""))</f>
        <v/>
      </c>
      <c r="N40" s="22">
        <f>IF(OR($A40="",$E40="",$F40="",$E40&lt;Assumptions!$B$6,$E40&gt;Assumptions!$B$7),"",IFERROR($E40/1000*VLOOKUP($F40,Assumptions!$A$15:$E$18,4,FALSE),""))</f>
        <v/>
      </c>
      <c r="O40" s="22">
        <f>IF(OR($A40="",$E40="",$F40="",$E40&lt;Assumptions!$B$6,$E40&gt;Assumptions!$B$7),"",IFERROR($E40/1000*VLOOKUP($F40,Assumptions!$A$15:$E$18,5,FALSE),""))</f>
        <v/>
      </c>
      <c r="P40" s="40">
        <f>IF(OR($A40="",$N40="",$O40="",$I40="",$J40=""),"",IFERROR($N40*VLOOKUP($I40,Assumptions!$G$15:$H$18,2,FALSE)+$O40*VLOOKUP($J40,Assumptions!$J$15:$K$18,2,FALSE),""))</f>
        <v/>
      </c>
      <c r="Q40" s="40">
        <f>IF(OR($A40="",$E40="",$L40="",$M40=""),"",IFERROR(MAX($E40/1000*$L40,$M40),""))</f>
        <v/>
      </c>
      <c r="R40" s="40">
        <f>IF(OR($A40="",$G40="",$Q40=""),"",IFERROR(IF($G40="Per Event",$Q40,IF(AND($G40="Seasonal",$H40&lt;&gt;""),$Q40*$H40*Assumptions!$B$4,"")),""))</f>
        <v/>
      </c>
      <c r="S40" s="40">
        <f>IF(OR($A40="",$G40="",$P40=""),"",IFERROR(IF($G40="Per Event",$P40,IF(AND($G40="Seasonal",$H40&lt;&gt;""),$P40*$H40,"")),""))</f>
        <v/>
      </c>
      <c r="T40" s="40">
        <f>IF(OR($A40="",$R40="",$S40=""),"",IFERROR($R40-$S40,""))</f>
        <v/>
      </c>
      <c r="U40" s="41">
        <f>IF(OR($A40="",$R40="",$T40=""),"",IFERROR($T40/$R40,""))</f>
        <v/>
      </c>
      <c r="V40" s="15">
        <f>IF($A40="","",IF(OR($B40="",$B40&lt;Assumptions!$B$8,$B40&gt;Assumptions!$B$9),"Check date",IF(OR($E40="",$E40&lt;Assumptions!$B$6,$E40&gt;Assumptions!$B$7),"Check service area",IF(OR($F40="",$L40="",$M40=""),"Check service level",IF(AND($G40&lt;&gt;"Per Event",$G40&lt;&gt;"Seasonal"),"Check pricing method",IF(AND($G40="Seasonal",OR($H40="",$H40&lt;Assumptions!$B$10,$H40&gt;Assumptions!$B$11)),"Check event count",IF(OR($I40="",$J40="",$P40=""),"Check assignment",IF(OR($K40="",COUNTIF(Assumptions!$G$23:$G$27,$K40)=0),"Check status",IF($R40="","Check pricing inputs",IF($U40&lt;Assumptions!$B$5,"Review margin","Ready for review")))))))))</f>
        <v/>
      </c>
    </row>
    <row r="41">
      <c r="A41" s="18" t="n"/>
      <c r="B41" s="39" t="n"/>
      <c r="C41" s="18" t="n"/>
      <c r="D41" s="18" t="n"/>
      <c r="E41" s="20" t="n"/>
      <c r="F41" s="18" t="n"/>
      <c r="G41" s="18" t="n"/>
      <c r="H41" s="20" t="n"/>
      <c r="I41" s="18" t="n"/>
      <c r="J41" s="18" t="n"/>
      <c r="K41" s="18" t="n"/>
      <c r="L41" s="42">
        <f>IF(OR($A41="",$F41=""),"",IFERROR(VLOOKUP($F41,Assumptions!$A$15:$E$18,2,FALSE),""))</f>
        <v/>
      </c>
      <c r="M41" s="42">
        <f>IF(OR($A41="",$F41=""),"",IFERROR(VLOOKUP($F41,Assumptions!$A$15:$E$18,3,FALSE),""))</f>
        <v/>
      </c>
      <c r="N41" s="25">
        <f>IF(OR($A41="",$E41="",$F41="",$E41&lt;Assumptions!$B$6,$E41&gt;Assumptions!$B$7),"",IFERROR($E41/1000*VLOOKUP($F41,Assumptions!$A$15:$E$18,4,FALSE),""))</f>
        <v/>
      </c>
      <c r="O41" s="25">
        <f>IF(OR($A41="",$E41="",$F41="",$E41&lt;Assumptions!$B$6,$E41&gt;Assumptions!$B$7),"",IFERROR($E41/1000*VLOOKUP($F41,Assumptions!$A$15:$E$18,5,FALSE),""))</f>
        <v/>
      </c>
      <c r="P41" s="42">
        <f>IF(OR($A41="",$N41="",$O41="",$I41="",$J41=""),"",IFERROR($N41*VLOOKUP($I41,Assumptions!$G$15:$H$18,2,FALSE)+$O41*VLOOKUP($J41,Assumptions!$J$15:$K$18,2,FALSE),""))</f>
        <v/>
      </c>
      <c r="Q41" s="42">
        <f>IF(OR($A41="",$E41="",$L41="",$M41=""),"",IFERROR(MAX($E41/1000*$L41,$M41),""))</f>
        <v/>
      </c>
      <c r="R41" s="42">
        <f>IF(OR($A41="",$G41="",$Q41=""),"",IFERROR(IF($G41="Per Event",$Q41,IF(AND($G41="Seasonal",$H41&lt;&gt;""),$Q41*$H41*Assumptions!$B$4,"")),""))</f>
        <v/>
      </c>
      <c r="S41" s="42">
        <f>IF(OR($A41="",$G41="",$P41=""),"",IFERROR(IF($G41="Per Event",$P41,IF(AND($G41="Seasonal",$H41&lt;&gt;""),$P41*$H41,"")),""))</f>
        <v/>
      </c>
      <c r="T41" s="42">
        <f>IF(OR($A41="",$R41="",$S41=""),"",IFERROR($R41-$S41,""))</f>
        <v/>
      </c>
      <c r="U41" s="43">
        <f>IF(OR($A41="",$R41="",$T41=""),"",IFERROR($T41/$R41,""))</f>
        <v/>
      </c>
      <c r="V41" s="16">
        <f>IF($A41="","",IF(OR($B41="",$B41&lt;Assumptions!$B$8,$B41&gt;Assumptions!$B$9),"Check date",IF(OR($E41="",$E41&lt;Assumptions!$B$6,$E41&gt;Assumptions!$B$7),"Check service area",IF(OR($F41="",$L41="",$M41=""),"Check service level",IF(AND($G41&lt;&gt;"Per Event",$G41&lt;&gt;"Seasonal"),"Check pricing method",IF(AND($G41="Seasonal",OR($H41="",$H41&lt;Assumptions!$B$10,$H41&gt;Assumptions!$B$11)),"Check event count",IF(OR($I41="",$J41="",$P41=""),"Check assignment",IF(OR($K41="",COUNTIF(Assumptions!$G$23:$G$27,$K41)=0),"Check status",IF($R41="","Check pricing inputs",IF($U41&lt;Assumptions!$B$5,"Review margin","Ready for review")))))))))</f>
        <v/>
      </c>
    </row>
    <row r="42">
      <c r="A42" s="18" t="n"/>
      <c r="B42" s="39" t="n"/>
      <c r="C42" s="18" t="n"/>
      <c r="D42" s="18" t="n"/>
      <c r="E42" s="20" t="n"/>
      <c r="F42" s="18" t="n"/>
      <c r="G42" s="18" t="n"/>
      <c r="H42" s="20" t="n"/>
      <c r="I42" s="18" t="n"/>
      <c r="J42" s="18" t="n"/>
      <c r="K42" s="18" t="n"/>
      <c r="L42" s="40">
        <f>IF(OR($A42="",$F42=""),"",IFERROR(VLOOKUP($F42,Assumptions!$A$15:$E$18,2,FALSE),""))</f>
        <v/>
      </c>
      <c r="M42" s="40">
        <f>IF(OR($A42="",$F42=""),"",IFERROR(VLOOKUP($F42,Assumptions!$A$15:$E$18,3,FALSE),""))</f>
        <v/>
      </c>
      <c r="N42" s="22">
        <f>IF(OR($A42="",$E42="",$F42="",$E42&lt;Assumptions!$B$6,$E42&gt;Assumptions!$B$7),"",IFERROR($E42/1000*VLOOKUP($F42,Assumptions!$A$15:$E$18,4,FALSE),""))</f>
        <v/>
      </c>
      <c r="O42" s="22">
        <f>IF(OR($A42="",$E42="",$F42="",$E42&lt;Assumptions!$B$6,$E42&gt;Assumptions!$B$7),"",IFERROR($E42/1000*VLOOKUP($F42,Assumptions!$A$15:$E$18,5,FALSE),""))</f>
        <v/>
      </c>
      <c r="P42" s="40">
        <f>IF(OR($A42="",$N42="",$O42="",$I42="",$J42=""),"",IFERROR($N42*VLOOKUP($I42,Assumptions!$G$15:$H$18,2,FALSE)+$O42*VLOOKUP($J42,Assumptions!$J$15:$K$18,2,FALSE),""))</f>
        <v/>
      </c>
      <c r="Q42" s="40">
        <f>IF(OR($A42="",$E42="",$L42="",$M42=""),"",IFERROR(MAX($E42/1000*$L42,$M42),""))</f>
        <v/>
      </c>
      <c r="R42" s="40">
        <f>IF(OR($A42="",$G42="",$Q42=""),"",IFERROR(IF($G42="Per Event",$Q42,IF(AND($G42="Seasonal",$H42&lt;&gt;""),$Q42*$H42*Assumptions!$B$4,"")),""))</f>
        <v/>
      </c>
      <c r="S42" s="40">
        <f>IF(OR($A42="",$G42="",$P42=""),"",IFERROR(IF($G42="Per Event",$P42,IF(AND($G42="Seasonal",$H42&lt;&gt;""),$P42*$H42,"")),""))</f>
        <v/>
      </c>
      <c r="T42" s="40">
        <f>IF(OR($A42="",$R42="",$S42=""),"",IFERROR($R42-$S42,""))</f>
        <v/>
      </c>
      <c r="U42" s="41">
        <f>IF(OR($A42="",$R42="",$T42=""),"",IFERROR($T42/$R42,""))</f>
        <v/>
      </c>
      <c r="V42" s="15">
        <f>IF($A42="","",IF(OR($B42="",$B42&lt;Assumptions!$B$8,$B42&gt;Assumptions!$B$9),"Check date",IF(OR($E42="",$E42&lt;Assumptions!$B$6,$E42&gt;Assumptions!$B$7),"Check service area",IF(OR($F42="",$L42="",$M42=""),"Check service level",IF(AND($G42&lt;&gt;"Per Event",$G42&lt;&gt;"Seasonal"),"Check pricing method",IF(AND($G42="Seasonal",OR($H42="",$H42&lt;Assumptions!$B$10,$H42&gt;Assumptions!$B$11)),"Check event count",IF(OR($I42="",$J42="",$P42=""),"Check assignment",IF(OR($K42="",COUNTIF(Assumptions!$G$23:$G$27,$K42)=0),"Check status",IF($R42="","Check pricing inputs",IF($U42&lt;Assumptions!$B$5,"Review margin","Ready for review")))))))))</f>
        <v/>
      </c>
    </row>
    <row r="43">
      <c r="A43" s="18" t="n"/>
      <c r="B43" s="39" t="n"/>
      <c r="C43" s="18" t="n"/>
      <c r="D43" s="18" t="n"/>
      <c r="E43" s="20" t="n"/>
      <c r="F43" s="18" t="n"/>
      <c r="G43" s="18" t="n"/>
      <c r="H43" s="20" t="n"/>
      <c r="I43" s="18" t="n"/>
      <c r="J43" s="18" t="n"/>
      <c r="K43" s="18" t="n"/>
      <c r="L43" s="42">
        <f>IF(OR($A43="",$F43=""),"",IFERROR(VLOOKUP($F43,Assumptions!$A$15:$E$18,2,FALSE),""))</f>
        <v/>
      </c>
      <c r="M43" s="42">
        <f>IF(OR($A43="",$F43=""),"",IFERROR(VLOOKUP($F43,Assumptions!$A$15:$E$18,3,FALSE),""))</f>
        <v/>
      </c>
      <c r="N43" s="25">
        <f>IF(OR($A43="",$E43="",$F43="",$E43&lt;Assumptions!$B$6,$E43&gt;Assumptions!$B$7),"",IFERROR($E43/1000*VLOOKUP($F43,Assumptions!$A$15:$E$18,4,FALSE),""))</f>
        <v/>
      </c>
      <c r="O43" s="25">
        <f>IF(OR($A43="",$E43="",$F43="",$E43&lt;Assumptions!$B$6,$E43&gt;Assumptions!$B$7),"",IFERROR($E43/1000*VLOOKUP($F43,Assumptions!$A$15:$E$18,5,FALSE),""))</f>
        <v/>
      </c>
      <c r="P43" s="42">
        <f>IF(OR($A43="",$N43="",$O43="",$I43="",$J43=""),"",IFERROR($N43*VLOOKUP($I43,Assumptions!$G$15:$H$18,2,FALSE)+$O43*VLOOKUP($J43,Assumptions!$J$15:$K$18,2,FALSE),""))</f>
        <v/>
      </c>
      <c r="Q43" s="42">
        <f>IF(OR($A43="",$E43="",$L43="",$M43=""),"",IFERROR(MAX($E43/1000*$L43,$M43),""))</f>
        <v/>
      </c>
      <c r="R43" s="42">
        <f>IF(OR($A43="",$G43="",$Q43=""),"",IFERROR(IF($G43="Per Event",$Q43,IF(AND($G43="Seasonal",$H43&lt;&gt;""),$Q43*$H43*Assumptions!$B$4,"")),""))</f>
        <v/>
      </c>
      <c r="S43" s="42">
        <f>IF(OR($A43="",$G43="",$P43=""),"",IFERROR(IF($G43="Per Event",$P43,IF(AND($G43="Seasonal",$H43&lt;&gt;""),$P43*$H43,"")),""))</f>
        <v/>
      </c>
      <c r="T43" s="42">
        <f>IF(OR($A43="",$R43="",$S43=""),"",IFERROR($R43-$S43,""))</f>
        <v/>
      </c>
      <c r="U43" s="43">
        <f>IF(OR($A43="",$R43="",$T43=""),"",IFERROR($T43/$R43,""))</f>
        <v/>
      </c>
      <c r="V43" s="16">
        <f>IF($A43="","",IF(OR($B43="",$B43&lt;Assumptions!$B$8,$B43&gt;Assumptions!$B$9),"Check date",IF(OR($E43="",$E43&lt;Assumptions!$B$6,$E43&gt;Assumptions!$B$7),"Check service area",IF(OR($F43="",$L43="",$M43=""),"Check service level",IF(AND($G43&lt;&gt;"Per Event",$G43&lt;&gt;"Seasonal"),"Check pricing method",IF(AND($G43="Seasonal",OR($H43="",$H43&lt;Assumptions!$B$10,$H43&gt;Assumptions!$B$11)),"Check event count",IF(OR($I43="",$J43="",$P43=""),"Check assignment",IF(OR($K43="",COUNTIF(Assumptions!$G$23:$G$27,$K43)=0),"Check status",IF($R43="","Check pricing inputs",IF($U43&lt;Assumptions!$B$5,"Review margin","Ready for review")))))))))</f>
        <v/>
      </c>
    </row>
    <row r="44">
      <c r="A44" s="18" t="n"/>
      <c r="B44" s="39" t="n"/>
      <c r="C44" s="18" t="n"/>
      <c r="D44" s="18" t="n"/>
      <c r="E44" s="20" t="n"/>
      <c r="F44" s="18" t="n"/>
      <c r="G44" s="18" t="n"/>
      <c r="H44" s="20" t="n"/>
      <c r="I44" s="18" t="n"/>
      <c r="J44" s="18" t="n"/>
      <c r="K44" s="18" t="n"/>
      <c r="L44" s="40">
        <f>IF(OR($A44="",$F44=""),"",IFERROR(VLOOKUP($F44,Assumptions!$A$15:$E$18,2,FALSE),""))</f>
        <v/>
      </c>
      <c r="M44" s="40">
        <f>IF(OR($A44="",$F44=""),"",IFERROR(VLOOKUP($F44,Assumptions!$A$15:$E$18,3,FALSE),""))</f>
        <v/>
      </c>
      <c r="N44" s="22">
        <f>IF(OR($A44="",$E44="",$F44="",$E44&lt;Assumptions!$B$6,$E44&gt;Assumptions!$B$7),"",IFERROR($E44/1000*VLOOKUP($F44,Assumptions!$A$15:$E$18,4,FALSE),""))</f>
        <v/>
      </c>
      <c r="O44" s="22">
        <f>IF(OR($A44="",$E44="",$F44="",$E44&lt;Assumptions!$B$6,$E44&gt;Assumptions!$B$7),"",IFERROR($E44/1000*VLOOKUP($F44,Assumptions!$A$15:$E$18,5,FALSE),""))</f>
        <v/>
      </c>
      <c r="P44" s="40">
        <f>IF(OR($A44="",$N44="",$O44="",$I44="",$J44=""),"",IFERROR($N44*VLOOKUP($I44,Assumptions!$G$15:$H$18,2,FALSE)+$O44*VLOOKUP($J44,Assumptions!$J$15:$K$18,2,FALSE),""))</f>
        <v/>
      </c>
      <c r="Q44" s="40">
        <f>IF(OR($A44="",$E44="",$L44="",$M44=""),"",IFERROR(MAX($E44/1000*$L44,$M44),""))</f>
        <v/>
      </c>
      <c r="R44" s="40">
        <f>IF(OR($A44="",$G44="",$Q44=""),"",IFERROR(IF($G44="Per Event",$Q44,IF(AND($G44="Seasonal",$H44&lt;&gt;""),$Q44*$H44*Assumptions!$B$4,"")),""))</f>
        <v/>
      </c>
      <c r="S44" s="40">
        <f>IF(OR($A44="",$G44="",$P44=""),"",IFERROR(IF($G44="Per Event",$P44,IF(AND($G44="Seasonal",$H44&lt;&gt;""),$P44*$H44,"")),""))</f>
        <v/>
      </c>
      <c r="T44" s="40">
        <f>IF(OR($A44="",$R44="",$S44=""),"",IFERROR($R44-$S44,""))</f>
        <v/>
      </c>
      <c r="U44" s="41">
        <f>IF(OR($A44="",$R44="",$T44=""),"",IFERROR($T44/$R44,""))</f>
        <v/>
      </c>
      <c r="V44" s="15">
        <f>IF($A44="","",IF(OR($B44="",$B44&lt;Assumptions!$B$8,$B44&gt;Assumptions!$B$9),"Check date",IF(OR($E44="",$E44&lt;Assumptions!$B$6,$E44&gt;Assumptions!$B$7),"Check service area",IF(OR($F44="",$L44="",$M44=""),"Check service level",IF(AND($G44&lt;&gt;"Per Event",$G44&lt;&gt;"Seasonal"),"Check pricing method",IF(AND($G44="Seasonal",OR($H44="",$H44&lt;Assumptions!$B$10,$H44&gt;Assumptions!$B$11)),"Check event count",IF(OR($I44="",$J44="",$P44=""),"Check assignment",IF(OR($K44="",COUNTIF(Assumptions!$G$23:$G$27,$K44)=0),"Check status",IF($R44="","Check pricing inputs",IF($U44&lt;Assumptions!$B$5,"Review margin","Ready for review")))))))))</f>
        <v/>
      </c>
    </row>
    <row r="45">
      <c r="A45" s="18" t="n"/>
      <c r="B45" s="39" t="n"/>
      <c r="C45" s="18" t="n"/>
      <c r="D45" s="18" t="n"/>
      <c r="E45" s="20" t="n"/>
      <c r="F45" s="18" t="n"/>
      <c r="G45" s="18" t="n"/>
      <c r="H45" s="20" t="n"/>
      <c r="I45" s="18" t="n"/>
      <c r="J45" s="18" t="n"/>
      <c r="K45" s="18" t="n"/>
      <c r="L45" s="42">
        <f>IF(OR($A45="",$F45=""),"",IFERROR(VLOOKUP($F45,Assumptions!$A$15:$E$18,2,FALSE),""))</f>
        <v/>
      </c>
      <c r="M45" s="42">
        <f>IF(OR($A45="",$F45=""),"",IFERROR(VLOOKUP($F45,Assumptions!$A$15:$E$18,3,FALSE),""))</f>
        <v/>
      </c>
      <c r="N45" s="25">
        <f>IF(OR($A45="",$E45="",$F45="",$E45&lt;Assumptions!$B$6,$E45&gt;Assumptions!$B$7),"",IFERROR($E45/1000*VLOOKUP($F45,Assumptions!$A$15:$E$18,4,FALSE),""))</f>
        <v/>
      </c>
      <c r="O45" s="25">
        <f>IF(OR($A45="",$E45="",$F45="",$E45&lt;Assumptions!$B$6,$E45&gt;Assumptions!$B$7),"",IFERROR($E45/1000*VLOOKUP($F45,Assumptions!$A$15:$E$18,5,FALSE),""))</f>
        <v/>
      </c>
      <c r="P45" s="42">
        <f>IF(OR($A45="",$N45="",$O45="",$I45="",$J45=""),"",IFERROR($N45*VLOOKUP($I45,Assumptions!$G$15:$H$18,2,FALSE)+$O45*VLOOKUP($J45,Assumptions!$J$15:$K$18,2,FALSE),""))</f>
        <v/>
      </c>
      <c r="Q45" s="42">
        <f>IF(OR($A45="",$E45="",$L45="",$M45=""),"",IFERROR(MAX($E45/1000*$L45,$M45),""))</f>
        <v/>
      </c>
      <c r="R45" s="42">
        <f>IF(OR($A45="",$G45="",$Q45=""),"",IFERROR(IF($G45="Per Event",$Q45,IF(AND($G45="Seasonal",$H45&lt;&gt;""),$Q45*$H45*Assumptions!$B$4,"")),""))</f>
        <v/>
      </c>
      <c r="S45" s="42">
        <f>IF(OR($A45="",$G45="",$P45=""),"",IFERROR(IF($G45="Per Event",$P45,IF(AND($G45="Seasonal",$H45&lt;&gt;""),$P45*$H45,"")),""))</f>
        <v/>
      </c>
      <c r="T45" s="42">
        <f>IF(OR($A45="",$R45="",$S45=""),"",IFERROR($R45-$S45,""))</f>
        <v/>
      </c>
      <c r="U45" s="43">
        <f>IF(OR($A45="",$R45="",$T45=""),"",IFERROR($T45/$R45,""))</f>
        <v/>
      </c>
      <c r="V45" s="16">
        <f>IF($A45="","",IF(OR($B45="",$B45&lt;Assumptions!$B$8,$B45&gt;Assumptions!$B$9),"Check date",IF(OR($E45="",$E45&lt;Assumptions!$B$6,$E45&gt;Assumptions!$B$7),"Check service area",IF(OR($F45="",$L45="",$M45=""),"Check service level",IF(AND($G45&lt;&gt;"Per Event",$G45&lt;&gt;"Seasonal"),"Check pricing method",IF(AND($G45="Seasonal",OR($H45="",$H45&lt;Assumptions!$B$10,$H45&gt;Assumptions!$B$11)),"Check event count",IF(OR($I45="",$J45="",$P45=""),"Check assignment",IF(OR($K45="",COUNTIF(Assumptions!$G$23:$G$27,$K45)=0),"Check status",IF($R45="","Check pricing inputs",IF($U45&lt;Assumptions!$B$5,"Review margin","Ready for review")))))))))</f>
        <v/>
      </c>
    </row>
    <row r="46">
      <c r="A46" s="18" t="n"/>
      <c r="B46" s="39" t="n"/>
      <c r="C46" s="18" t="n"/>
      <c r="D46" s="18" t="n"/>
      <c r="E46" s="20" t="n"/>
      <c r="F46" s="18" t="n"/>
      <c r="G46" s="18" t="n"/>
      <c r="H46" s="20" t="n"/>
      <c r="I46" s="18" t="n"/>
      <c r="J46" s="18" t="n"/>
      <c r="K46" s="18" t="n"/>
      <c r="L46" s="40">
        <f>IF(OR($A46="",$F46=""),"",IFERROR(VLOOKUP($F46,Assumptions!$A$15:$E$18,2,FALSE),""))</f>
        <v/>
      </c>
      <c r="M46" s="40">
        <f>IF(OR($A46="",$F46=""),"",IFERROR(VLOOKUP($F46,Assumptions!$A$15:$E$18,3,FALSE),""))</f>
        <v/>
      </c>
      <c r="N46" s="22">
        <f>IF(OR($A46="",$E46="",$F46="",$E46&lt;Assumptions!$B$6,$E46&gt;Assumptions!$B$7),"",IFERROR($E46/1000*VLOOKUP($F46,Assumptions!$A$15:$E$18,4,FALSE),""))</f>
        <v/>
      </c>
      <c r="O46" s="22">
        <f>IF(OR($A46="",$E46="",$F46="",$E46&lt;Assumptions!$B$6,$E46&gt;Assumptions!$B$7),"",IFERROR($E46/1000*VLOOKUP($F46,Assumptions!$A$15:$E$18,5,FALSE),""))</f>
        <v/>
      </c>
      <c r="P46" s="40">
        <f>IF(OR($A46="",$N46="",$O46="",$I46="",$J46=""),"",IFERROR($N46*VLOOKUP($I46,Assumptions!$G$15:$H$18,2,FALSE)+$O46*VLOOKUP($J46,Assumptions!$J$15:$K$18,2,FALSE),""))</f>
        <v/>
      </c>
      <c r="Q46" s="40">
        <f>IF(OR($A46="",$E46="",$L46="",$M46=""),"",IFERROR(MAX($E46/1000*$L46,$M46),""))</f>
        <v/>
      </c>
      <c r="R46" s="40">
        <f>IF(OR($A46="",$G46="",$Q46=""),"",IFERROR(IF($G46="Per Event",$Q46,IF(AND($G46="Seasonal",$H46&lt;&gt;""),$Q46*$H46*Assumptions!$B$4,"")),""))</f>
        <v/>
      </c>
      <c r="S46" s="40">
        <f>IF(OR($A46="",$G46="",$P46=""),"",IFERROR(IF($G46="Per Event",$P46,IF(AND($G46="Seasonal",$H46&lt;&gt;""),$P46*$H46,"")),""))</f>
        <v/>
      </c>
      <c r="T46" s="40">
        <f>IF(OR($A46="",$R46="",$S46=""),"",IFERROR($R46-$S46,""))</f>
        <v/>
      </c>
      <c r="U46" s="41">
        <f>IF(OR($A46="",$R46="",$T46=""),"",IFERROR($T46/$R46,""))</f>
        <v/>
      </c>
      <c r="V46" s="15">
        <f>IF($A46="","",IF(OR($B46="",$B46&lt;Assumptions!$B$8,$B46&gt;Assumptions!$B$9),"Check date",IF(OR($E46="",$E46&lt;Assumptions!$B$6,$E46&gt;Assumptions!$B$7),"Check service area",IF(OR($F46="",$L46="",$M46=""),"Check service level",IF(AND($G46&lt;&gt;"Per Event",$G46&lt;&gt;"Seasonal"),"Check pricing method",IF(AND($G46="Seasonal",OR($H46="",$H46&lt;Assumptions!$B$10,$H46&gt;Assumptions!$B$11)),"Check event count",IF(OR($I46="",$J46="",$P46=""),"Check assignment",IF(OR($K46="",COUNTIF(Assumptions!$G$23:$G$27,$K46)=0),"Check status",IF($R46="","Check pricing inputs",IF($U46&lt;Assumptions!$B$5,"Review margin","Ready for review")))))))))</f>
        <v/>
      </c>
    </row>
    <row r="47">
      <c r="A47" s="18" t="n"/>
      <c r="B47" s="39" t="n"/>
      <c r="C47" s="18" t="n"/>
      <c r="D47" s="18" t="n"/>
      <c r="E47" s="20" t="n"/>
      <c r="F47" s="18" t="n"/>
      <c r="G47" s="18" t="n"/>
      <c r="H47" s="20" t="n"/>
      <c r="I47" s="18" t="n"/>
      <c r="J47" s="18" t="n"/>
      <c r="K47" s="18" t="n"/>
      <c r="L47" s="42">
        <f>IF(OR($A47="",$F47=""),"",IFERROR(VLOOKUP($F47,Assumptions!$A$15:$E$18,2,FALSE),""))</f>
        <v/>
      </c>
      <c r="M47" s="42">
        <f>IF(OR($A47="",$F47=""),"",IFERROR(VLOOKUP($F47,Assumptions!$A$15:$E$18,3,FALSE),""))</f>
        <v/>
      </c>
      <c r="N47" s="25">
        <f>IF(OR($A47="",$E47="",$F47="",$E47&lt;Assumptions!$B$6,$E47&gt;Assumptions!$B$7),"",IFERROR($E47/1000*VLOOKUP($F47,Assumptions!$A$15:$E$18,4,FALSE),""))</f>
        <v/>
      </c>
      <c r="O47" s="25">
        <f>IF(OR($A47="",$E47="",$F47="",$E47&lt;Assumptions!$B$6,$E47&gt;Assumptions!$B$7),"",IFERROR($E47/1000*VLOOKUP($F47,Assumptions!$A$15:$E$18,5,FALSE),""))</f>
        <v/>
      </c>
      <c r="P47" s="42">
        <f>IF(OR($A47="",$N47="",$O47="",$I47="",$J47=""),"",IFERROR($N47*VLOOKUP($I47,Assumptions!$G$15:$H$18,2,FALSE)+$O47*VLOOKUP($J47,Assumptions!$J$15:$K$18,2,FALSE),""))</f>
        <v/>
      </c>
      <c r="Q47" s="42">
        <f>IF(OR($A47="",$E47="",$L47="",$M47=""),"",IFERROR(MAX($E47/1000*$L47,$M47),""))</f>
        <v/>
      </c>
      <c r="R47" s="42">
        <f>IF(OR($A47="",$G47="",$Q47=""),"",IFERROR(IF($G47="Per Event",$Q47,IF(AND($G47="Seasonal",$H47&lt;&gt;""),$Q47*$H47*Assumptions!$B$4,"")),""))</f>
        <v/>
      </c>
      <c r="S47" s="42">
        <f>IF(OR($A47="",$G47="",$P47=""),"",IFERROR(IF($G47="Per Event",$P47,IF(AND($G47="Seasonal",$H47&lt;&gt;""),$P47*$H47,"")),""))</f>
        <v/>
      </c>
      <c r="T47" s="42">
        <f>IF(OR($A47="",$R47="",$S47=""),"",IFERROR($R47-$S47,""))</f>
        <v/>
      </c>
      <c r="U47" s="43">
        <f>IF(OR($A47="",$R47="",$T47=""),"",IFERROR($T47/$R47,""))</f>
        <v/>
      </c>
      <c r="V47" s="16">
        <f>IF($A47="","",IF(OR($B47="",$B47&lt;Assumptions!$B$8,$B47&gt;Assumptions!$B$9),"Check date",IF(OR($E47="",$E47&lt;Assumptions!$B$6,$E47&gt;Assumptions!$B$7),"Check service area",IF(OR($F47="",$L47="",$M47=""),"Check service level",IF(AND($G47&lt;&gt;"Per Event",$G47&lt;&gt;"Seasonal"),"Check pricing method",IF(AND($G47="Seasonal",OR($H47="",$H47&lt;Assumptions!$B$10,$H47&gt;Assumptions!$B$11)),"Check event count",IF(OR($I47="",$J47="",$P47=""),"Check assignment",IF(OR($K47="",COUNTIF(Assumptions!$G$23:$G$27,$K47)=0),"Check status",IF($R47="","Check pricing inputs",IF($U47&lt;Assumptions!$B$5,"Review margin","Ready for review")))))))))</f>
        <v/>
      </c>
    </row>
    <row r="48">
      <c r="A48" s="18" t="n"/>
      <c r="B48" s="39" t="n"/>
      <c r="C48" s="18" t="n"/>
      <c r="D48" s="18" t="n"/>
      <c r="E48" s="20" t="n"/>
      <c r="F48" s="18" t="n"/>
      <c r="G48" s="18" t="n"/>
      <c r="H48" s="20" t="n"/>
      <c r="I48" s="18" t="n"/>
      <c r="J48" s="18" t="n"/>
      <c r="K48" s="18" t="n"/>
      <c r="L48" s="40">
        <f>IF(OR($A48="",$F48=""),"",IFERROR(VLOOKUP($F48,Assumptions!$A$15:$E$18,2,FALSE),""))</f>
        <v/>
      </c>
      <c r="M48" s="40">
        <f>IF(OR($A48="",$F48=""),"",IFERROR(VLOOKUP($F48,Assumptions!$A$15:$E$18,3,FALSE),""))</f>
        <v/>
      </c>
      <c r="N48" s="22">
        <f>IF(OR($A48="",$E48="",$F48="",$E48&lt;Assumptions!$B$6,$E48&gt;Assumptions!$B$7),"",IFERROR($E48/1000*VLOOKUP($F48,Assumptions!$A$15:$E$18,4,FALSE),""))</f>
        <v/>
      </c>
      <c r="O48" s="22">
        <f>IF(OR($A48="",$E48="",$F48="",$E48&lt;Assumptions!$B$6,$E48&gt;Assumptions!$B$7),"",IFERROR($E48/1000*VLOOKUP($F48,Assumptions!$A$15:$E$18,5,FALSE),""))</f>
        <v/>
      </c>
      <c r="P48" s="40">
        <f>IF(OR($A48="",$N48="",$O48="",$I48="",$J48=""),"",IFERROR($N48*VLOOKUP($I48,Assumptions!$G$15:$H$18,2,FALSE)+$O48*VLOOKUP($J48,Assumptions!$J$15:$K$18,2,FALSE),""))</f>
        <v/>
      </c>
      <c r="Q48" s="40">
        <f>IF(OR($A48="",$E48="",$L48="",$M48=""),"",IFERROR(MAX($E48/1000*$L48,$M48),""))</f>
        <v/>
      </c>
      <c r="R48" s="40">
        <f>IF(OR($A48="",$G48="",$Q48=""),"",IFERROR(IF($G48="Per Event",$Q48,IF(AND($G48="Seasonal",$H48&lt;&gt;""),$Q48*$H48*Assumptions!$B$4,"")),""))</f>
        <v/>
      </c>
      <c r="S48" s="40">
        <f>IF(OR($A48="",$G48="",$P48=""),"",IFERROR(IF($G48="Per Event",$P48,IF(AND($G48="Seasonal",$H48&lt;&gt;""),$P48*$H48,"")),""))</f>
        <v/>
      </c>
      <c r="T48" s="40">
        <f>IF(OR($A48="",$R48="",$S48=""),"",IFERROR($R48-$S48,""))</f>
        <v/>
      </c>
      <c r="U48" s="41">
        <f>IF(OR($A48="",$R48="",$T48=""),"",IFERROR($T48/$R48,""))</f>
        <v/>
      </c>
      <c r="V48" s="15">
        <f>IF($A48="","",IF(OR($B48="",$B48&lt;Assumptions!$B$8,$B48&gt;Assumptions!$B$9),"Check date",IF(OR($E48="",$E48&lt;Assumptions!$B$6,$E48&gt;Assumptions!$B$7),"Check service area",IF(OR($F48="",$L48="",$M48=""),"Check service level",IF(AND($G48&lt;&gt;"Per Event",$G48&lt;&gt;"Seasonal"),"Check pricing method",IF(AND($G48="Seasonal",OR($H48="",$H48&lt;Assumptions!$B$10,$H48&gt;Assumptions!$B$11)),"Check event count",IF(OR($I48="",$J48="",$P48=""),"Check assignment",IF(OR($K48="",COUNTIF(Assumptions!$G$23:$G$27,$K48)=0),"Check status",IF($R48="","Check pricing inputs",IF($U48&lt;Assumptions!$B$5,"Review margin","Ready for review")))))))))</f>
        <v/>
      </c>
    </row>
    <row r="49">
      <c r="A49" s="18" t="n"/>
      <c r="B49" s="39" t="n"/>
      <c r="C49" s="18" t="n"/>
      <c r="D49" s="18" t="n"/>
      <c r="E49" s="20" t="n"/>
      <c r="F49" s="18" t="n"/>
      <c r="G49" s="18" t="n"/>
      <c r="H49" s="20" t="n"/>
      <c r="I49" s="18" t="n"/>
      <c r="J49" s="18" t="n"/>
      <c r="K49" s="18" t="n"/>
      <c r="L49" s="42">
        <f>IF(OR($A49="",$F49=""),"",IFERROR(VLOOKUP($F49,Assumptions!$A$15:$E$18,2,FALSE),""))</f>
        <v/>
      </c>
      <c r="M49" s="42">
        <f>IF(OR($A49="",$F49=""),"",IFERROR(VLOOKUP($F49,Assumptions!$A$15:$E$18,3,FALSE),""))</f>
        <v/>
      </c>
      <c r="N49" s="25">
        <f>IF(OR($A49="",$E49="",$F49="",$E49&lt;Assumptions!$B$6,$E49&gt;Assumptions!$B$7),"",IFERROR($E49/1000*VLOOKUP($F49,Assumptions!$A$15:$E$18,4,FALSE),""))</f>
        <v/>
      </c>
      <c r="O49" s="25">
        <f>IF(OR($A49="",$E49="",$F49="",$E49&lt;Assumptions!$B$6,$E49&gt;Assumptions!$B$7),"",IFERROR($E49/1000*VLOOKUP($F49,Assumptions!$A$15:$E$18,5,FALSE),""))</f>
        <v/>
      </c>
      <c r="P49" s="42">
        <f>IF(OR($A49="",$N49="",$O49="",$I49="",$J49=""),"",IFERROR($N49*VLOOKUP($I49,Assumptions!$G$15:$H$18,2,FALSE)+$O49*VLOOKUP($J49,Assumptions!$J$15:$K$18,2,FALSE),""))</f>
        <v/>
      </c>
      <c r="Q49" s="42">
        <f>IF(OR($A49="",$E49="",$L49="",$M49=""),"",IFERROR(MAX($E49/1000*$L49,$M49),""))</f>
        <v/>
      </c>
      <c r="R49" s="42">
        <f>IF(OR($A49="",$G49="",$Q49=""),"",IFERROR(IF($G49="Per Event",$Q49,IF(AND($G49="Seasonal",$H49&lt;&gt;""),$Q49*$H49*Assumptions!$B$4,"")),""))</f>
        <v/>
      </c>
      <c r="S49" s="42">
        <f>IF(OR($A49="",$G49="",$P49=""),"",IFERROR(IF($G49="Per Event",$P49,IF(AND($G49="Seasonal",$H49&lt;&gt;""),$P49*$H49,"")),""))</f>
        <v/>
      </c>
      <c r="T49" s="42">
        <f>IF(OR($A49="",$R49="",$S49=""),"",IFERROR($R49-$S49,""))</f>
        <v/>
      </c>
      <c r="U49" s="43">
        <f>IF(OR($A49="",$R49="",$T49=""),"",IFERROR($T49/$R49,""))</f>
        <v/>
      </c>
      <c r="V49" s="16">
        <f>IF($A49="","",IF(OR($B49="",$B49&lt;Assumptions!$B$8,$B49&gt;Assumptions!$B$9),"Check date",IF(OR($E49="",$E49&lt;Assumptions!$B$6,$E49&gt;Assumptions!$B$7),"Check service area",IF(OR($F49="",$L49="",$M49=""),"Check service level",IF(AND($G49&lt;&gt;"Per Event",$G49&lt;&gt;"Seasonal"),"Check pricing method",IF(AND($G49="Seasonal",OR($H49="",$H49&lt;Assumptions!$B$10,$H49&gt;Assumptions!$B$11)),"Check event count",IF(OR($I49="",$J49="",$P49=""),"Check assignment",IF(OR($K49="",COUNTIF(Assumptions!$G$23:$G$27,$K49)=0),"Check status",IF($R49="","Check pricing inputs",IF($U49&lt;Assumptions!$B$5,"Review margin","Ready for review")))))))))</f>
        <v/>
      </c>
    </row>
    <row r="50">
      <c r="A50" s="18" t="n"/>
      <c r="B50" s="39" t="n"/>
      <c r="C50" s="18" t="n"/>
      <c r="D50" s="18" t="n"/>
      <c r="E50" s="20" t="n"/>
      <c r="F50" s="18" t="n"/>
      <c r="G50" s="18" t="n"/>
      <c r="H50" s="20" t="n"/>
      <c r="I50" s="18" t="n"/>
      <c r="J50" s="18" t="n"/>
      <c r="K50" s="18" t="n"/>
      <c r="L50" s="40">
        <f>IF(OR($A50="",$F50=""),"",IFERROR(VLOOKUP($F50,Assumptions!$A$15:$E$18,2,FALSE),""))</f>
        <v/>
      </c>
      <c r="M50" s="40">
        <f>IF(OR($A50="",$F50=""),"",IFERROR(VLOOKUP($F50,Assumptions!$A$15:$E$18,3,FALSE),""))</f>
        <v/>
      </c>
      <c r="N50" s="22">
        <f>IF(OR($A50="",$E50="",$F50="",$E50&lt;Assumptions!$B$6,$E50&gt;Assumptions!$B$7),"",IFERROR($E50/1000*VLOOKUP($F50,Assumptions!$A$15:$E$18,4,FALSE),""))</f>
        <v/>
      </c>
      <c r="O50" s="22">
        <f>IF(OR($A50="",$E50="",$F50="",$E50&lt;Assumptions!$B$6,$E50&gt;Assumptions!$B$7),"",IFERROR($E50/1000*VLOOKUP($F50,Assumptions!$A$15:$E$18,5,FALSE),""))</f>
        <v/>
      </c>
      <c r="P50" s="40">
        <f>IF(OR($A50="",$N50="",$O50="",$I50="",$J50=""),"",IFERROR($N50*VLOOKUP($I50,Assumptions!$G$15:$H$18,2,FALSE)+$O50*VLOOKUP($J50,Assumptions!$J$15:$K$18,2,FALSE),""))</f>
        <v/>
      </c>
      <c r="Q50" s="40">
        <f>IF(OR($A50="",$E50="",$L50="",$M50=""),"",IFERROR(MAX($E50/1000*$L50,$M50),""))</f>
        <v/>
      </c>
      <c r="R50" s="40">
        <f>IF(OR($A50="",$G50="",$Q50=""),"",IFERROR(IF($G50="Per Event",$Q50,IF(AND($G50="Seasonal",$H50&lt;&gt;""),$Q50*$H50*Assumptions!$B$4,"")),""))</f>
        <v/>
      </c>
      <c r="S50" s="40">
        <f>IF(OR($A50="",$G50="",$P50=""),"",IFERROR(IF($G50="Per Event",$P50,IF(AND($G50="Seasonal",$H50&lt;&gt;""),$P50*$H50,"")),""))</f>
        <v/>
      </c>
      <c r="T50" s="40">
        <f>IF(OR($A50="",$R50="",$S50=""),"",IFERROR($R50-$S50,""))</f>
        <v/>
      </c>
      <c r="U50" s="41">
        <f>IF(OR($A50="",$R50="",$T50=""),"",IFERROR($T50/$R50,""))</f>
        <v/>
      </c>
      <c r="V50" s="15">
        <f>IF($A50="","",IF(OR($B50="",$B50&lt;Assumptions!$B$8,$B50&gt;Assumptions!$B$9),"Check date",IF(OR($E50="",$E50&lt;Assumptions!$B$6,$E50&gt;Assumptions!$B$7),"Check service area",IF(OR($F50="",$L50="",$M50=""),"Check service level",IF(AND($G50&lt;&gt;"Per Event",$G50&lt;&gt;"Seasonal"),"Check pricing method",IF(AND($G50="Seasonal",OR($H50="",$H50&lt;Assumptions!$B$10,$H50&gt;Assumptions!$B$11)),"Check event count",IF(OR($I50="",$J50="",$P50=""),"Check assignment",IF(OR($K50="",COUNTIF(Assumptions!$G$23:$G$27,$K50)=0),"Check status",IF($R50="","Check pricing inputs",IF($U50&lt;Assumptions!$B$5,"Review margin","Ready for review")))))))))</f>
        <v/>
      </c>
    </row>
    <row r="51">
      <c r="A51" s="18" t="n"/>
      <c r="B51" s="39" t="n"/>
      <c r="C51" s="18" t="n"/>
      <c r="D51" s="18" t="n"/>
      <c r="E51" s="20" t="n"/>
      <c r="F51" s="18" t="n"/>
      <c r="G51" s="18" t="n"/>
      <c r="H51" s="20" t="n"/>
      <c r="I51" s="18" t="n"/>
      <c r="J51" s="18" t="n"/>
      <c r="K51" s="18" t="n"/>
      <c r="L51" s="42">
        <f>IF(OR($A51="",$F51=""),"",IFERROR(VLOOKUP($F51,Assumptions!$A$15:$E$18,2,FALSE),""))</f>
        <v/>
      </c>
      <c r="M51" s="42">
        <f>IF(OR($A51="",$F51=""),"",IFERROR(VLOOKUP($F51,Assumptions!$A$15:$E$18,3,FALSE),""))</f>
        <v/>
      </c>
      <c r="N51" s="25">
        <f>IF(OR($A51="",$E51="",$F51="",$E51&lt;Assumptions!$B$6,$E51&gt;Assumptions!$B$7),"",IFERROR($E51/1000*VLOOKUP($F51,Assumptions!$A$15:$E$18,4,FALSE),""))</f>
        <v/>
      </c>
      <c r="O51" s="25">
        <f>IF(OR($A51="",$E51="",$F51="",$E51&lt;Assumptions!$B$6,$E51&gt;Assumptions!$B$7),"",IFERROR($E51/1000*VLOOKUP($F51,Assumptions!$A$15:$E$18,5,FALSE),""))</f>
        <v/>
      </c>
      <c r="P51" s="42">
        <f>IF(OR($A51="",$N51="",$O51="",$I51="",$J51=""),"",IFERROR($N51*VLOOKUP($I51,Assumptions!$G$15:$H$18,2,FALSE)+$O51*VLOOKUP($J51,Assumptions!$J$15:$K$18,2,FALSE),""))</f>
        <v/>
      </c>
      <c r="Q51" s="42">
        <f>IF(OR($A51="",$E51="",$L51="",$M51=""),"",IFERROR(MAX($E51/1000*$L51,$M51),""))</f>
        <v/>
      </c>
      <c r="R51" s="42">
        <f>IF(OR($A51="",$G51="",$Q51=""),"",IFERROR(IF($G51="Per Event",$Q51,IF(AND($G51="Seasonal",$H51&lt;&gt;""),$Q51*$H51*Assumptions!$B$4,"")),""))</f>
        <v/>
      </c>
      <c r="S51" s="42">
        <f>IF(OR($A51="",$G51="",$P51=""),"",IFERROR(IF($G51="Per Event",$P51,IF(AND($G51="Seasonal",$H51&lt;&gt;""),$P51*$H51,"")),""))</f>
        <v/>
      </c>
      <c r="T51" s="42">
        <f>IF(OR($A51="",$R51="",$S51=""),"",IFERROR($R51-$S51,""))</f>
        <v/>
      </c>
      <c r="U51" s="43">
        <f>IF(OR($A51="",$R51="",$T51=""),"",IFERROR($T51/$R51,""))</f>
        <v/>
      </c>
      <c r="V51" s="16">
        <f>IF($A51="","",IF(OR($B51="",$B51&lt;Assumptions!$B$8,$B51&gt;Assumptions!$B$9),"Check date",IF(OR($E51="",$E51&lt;Assumptions!$B$6,$E51&gt;Assumptions!$B$7),"Check service area",IF(OR($F51="",$L51="",$M51=""),"Check service level",IF(AND($G51&lt;&gt;"Per Event",$G51&lt;&gt;"Seasonal"),"Check pricing method",IF(AND($G51="Seasonal",OR($H51="",$H51&lt;Assumptions!$B$10,$H51&gt;Assumptions!$B$11)),"Check event count",IF(OR($I51="",$J51="",$P51=""),"Check assignment",IF(OR($K51="",COUNTIF(Assumptions!$G$23:$G$27,$K51)=0),"Check status",IF($R51="","Check pricing inputs",IF($U51&lt;Assumptions!$B$5,"Review margin","Ready for review")))))))))</f>
        <v/>
      </c>
    </row>
    <row r="52">
      <c r="A52" s="18" t="n"/>
      <c r="B52" s="39" t="n"/>
      <c r="C52" s="18" t="n"/>
      <c r="D52" s="18" t="n"/>
      <c r="E52" s="20" t="n"/>
      <c r="F52" s="18" t="n"/>
      <c r="G52" s="18" t="n"/>
      <c r="H52" s="20" t="n"/>
      <c r="I52" s="18" t="n"/>
      <c r="J52" s="18" t="n"/>
      <c r="K52" s="18" t="n"/>
      <c r="L52" s="40">
        <f>IF(OR($A52="",$F52=""),"",IFERROR(VLOOKUP($F52,Assumptions!$A$15:$E$18,2,FALSE),""))</f>
        <v/>
      </c>
      <c r="M52" s="40">
        <f>IF(OR($A52="",$F52=""),"",IFERROR(VLOOKUP($F52,Assumptions!$A$15:$E$18,3,FALSE),""))</f>
        <v/>
      </c>
      <c r="N52" s="22">
        <f>IF(OR($A52="",$E52="",$F52="",$E52&lt;Assumptions!$B$6,$E52&gt;Assumptions!$B$7),"",IFERROR($E52/1000*VLOOKUP($F52,Assumptions!$A$15:$E$18,4,FALSE),""))</f>
        <v/>
      </c>
      <c r="O52" s="22">
        <f>IF(OR($A52="",$E52="",$F52="",$E52&lt;Assumptions!$B$6,$E52&gt;Assumptions!$B$7),"",IFERROR($E52/1000*VLOOKUP($F52,Assumptions!$A$15:$E$18,5,FALSE),""))</f>
        <v/>
      </c>
      <c r="P52" s="40">
        <f>IF(OR($A52="",$N52="",$O52="",$I52="",$J52=""),"",IFERROR($N52*VLOOKUP($I52,Assumptions!$G$15:$H$18,2,FALSE)+$O52*VLOOKUP($J52,Assumptions!$J$15:$K$18,2,FALSE),""))</f>
        <v/>
      </c>
      <c r="Q52" s="40">
        <f>IF(OR($A52="",$E52="",$L52="",$M52=""),"",IFERROR(MAX($E52/1000*$L52,$M52),""))</f>
        <v/>
      </c>
      <c r="R52" s="40">
        <f>IF(OR($A52="",$G52="",$Q52=""),"",IFERROR(IF($G52="Per Event",$Q52,IF(AND($G52="Seasonal",$H52&lt;&gt;""),$Q52*$H52*Assumptions!$B$4,"")),""))</f>
        <v/>
      </c>
      <c r="S52" s="40">
        <f>IF(OR($A52="",$G52="",$P52=""),"",IFERROR(IF($G52="Per Event",$P52,IF(AND($G52="Seasonal",$H52&lt;&gt;""),$P52*$H52,"")),""))</f>
        <v/>
      </c>
      <c r="T52" s="40">
        <f>IF(OR($A52="",$R52="",$S52=""),"",IFERROR($R52-$S52,""))</f>
        <v/>
      </c>
      <c r="U52" s="41">
        <f>IF(OR($A52="",$R52="",$T52=""),"",IFERROR($T52/$R52,""))</f>
        <v/>
      </c>
      <c r="V52" s="15">
        <f>IF($A52="","",IF(OR($B52="",$B52&lt;Assumptions!$B$8,$B52&gt;Assumptions!$B$9),"Check date",IF(OR($E52="",$E52&lt;Assumptions!$B$6,$E52&gt;Assumptions!$B$7),"Check service area",IF(OR($F52="",$L52="",$M52=""),"Check service level",IF(AND($G52&lt;&gt;"Per Event",$G52&lt;&gt;"Seasonal"),"Check pricing method",IF(AND($G52="Seasonal",OR($H52="",$H52&lt;Assumptions!$B$10,$H52&gt;Assumptions!$B$11)),"Check event count",IF(OR($I52="",$J52="",$P52=""),"Check assignment",IF(OR($K52="",COUNTIF(Assumptions!$G$23:$G$27,$K52)=0),"Check status",IF($R52="","Check pricing inputs",IF($U52&lt;Assumptions!$B$5,"Review margin","Ready for review")))))))))</f>
        <v/>
      </c>
    </row>
    <row r="53">
      <c r="A53" s="18" t="n"/>
      <c r="B53" s="39" t="n"/>
      <c r="C53" s="18" t="n"/>
      <c r="D53" s="18" t="n"/>
      <c r="E53" s="20" t="n"/>
      <c r="F53" s="18" t="n"/>
      <c r="G53" s="18" t="n"/>
      <c r="H53" s="20" t="n"/>
      <c r="I53" s="18" t="n"/>
      <c r="J53" s="18" t="n"/>
      <c r="K53" s="18" t="n"/>
      <c r="L53" s="42">
        <f>IF(OR($A53="",$F53=""),"",IFERROR(VLOOKUP($F53,Assumptions!$A$15:$E$18,2,FALSE),""))</f>
        <v/>
      </c>
      <c r="M53" s="42">
        <f>IF(OR($A53="",$F53=""),"",IFERROR(VLOOKUP($F53,Assumptions!$A$15:$E$18,3,FALSE),""))</f>
        <v/>
      </c>
      <c r="N53" s="25">
        <f>IF(OR($A53="",$E53="",$F53="",$E53&lt;Assumptions!$B$6,$E53&gt;Assumptions!$B$7),"",IFERROR($E53/1000*VLOOKUP($F53,Assumptions!$A$15:$E$18,4,FALSE),""))</f>
        <v/>
      </c>
      <c r="O53" s="25">
        <f>IF(OR($A53="",$E53="",$F53="",$E53&lt;Assumptions!$B$6,$E53&gt;Assumptions!$B$7),"",IFERROR($E53/1000*VLOOKUP($F53,Assumptions!$A$15:$E$18,5,FALSE),""))</f>
        <v/>
      </c>
      <c r="P53" s="42">
        <f>IF(OR($A53="",$N53="",$O53="",$I53="",$J53=""),"",IFERROR($N53*VLOOKUP($I53,Assumptions!$G$15:$H$18,2,FALSE)+$O53*VLOOKUP($J53,Assumptions!$J$15:$K$18,2,FALSE),""))</f>
        <v/>
      </c>
      <c r="Q53" s="42">
        <f>IF(OR($A53="",$E53="",$L53="",$M53=""),"",IFERROR(MAX($E53/1000*$L53,$M53),""))</f>
        <v/>
      </c>
      <c r="R53" s="42">
        <f>IF(OR($A53="",$G53="",$Q53=""),"",IFERROR(IF($G53="Per Event",$Q53,IF(AND($G53="Seasonal",$H53&lt;&gt;""),$Q53*$H53*Assumptions!$B$4,"")),""))</f>
        <v/>
      </c>
      <c r="S53" s="42">
        <f>IF(OR($A53="",$G53="",$P53=""),"",IFERROR(IF($G53="Per Event",$P53,IF(AND($G53="Seasonal",$H53&lt;&gt;""),$P53*$H53,"")),""))</f>
        <v/>
      </c>
      <c r="T53" s="42">
        <f>IF(OR($A53="",$R53="",$S53=""),"",IFERROR($R53-$S53,""))</f>
        <v/>
      </c>
      <c r="U53" s="43">
        <f>IF(OR($A53="",$R53="",$T53=""),"",IFERROR($T53/$R53,""))</f>
        <v/>
      </c>
      <c r="V53" s="16">
        <f>IF($A53="","",IF(OR($B53="",$B53&lt;Assumptions!$B$8,$B53&gt;Assumptions!$B$9),"Check date",IF(OR($E53="",$E53&lt;Assumptions!$B$6,$E53&gt;Assumptions!$B$7),"Check service area",IF(OR($F53="",$L53="",$M53=""),"Check service level",IF(AND($G53&lt;&gt;"Per Event",$G53&lt;&gt;"Seasonal"),"Check pricing method",IF(AND($G53="Seasonal",OR($H53="",$H53&lt;Assumptions!$B$10,$H53&gt;Assumptions!$B$11)),"Check event count",IF(OR($I53="",$J53="",$P53=""),"Check assignment",IF(OR($K53="",COUNTIF(Assumptions!$G$23:$G$27,$K53)=0),"Check status",IF($R53="","Check pricing inputs",IF($U53&lt;Assumptions!$B$5,"Review margin","Ready for review")))))))))</f>
        <v/>
      </c>
    </row>
    <row r="54">
      <c r="A54" s="18" t="n"/>
      <c r="B54" s="39" t="n"/>
      <c r="C54" s="18" t="n"/>
      <c r="D54" s="18" t="n"/>
      <c r="E54" s="20" t="n"/>
      <c r="F54" s="18" t="n"/>
      <c r="G54" s="18" t="n"/>
      <c r="H54" s="20" t="n"/>
      <c r="I54" s="18" t="n"/>
      <c r="J54" s="18" t="n"/>
      <c r="K54" s="18" t="n"/>
      <c r="L54" s="40">
        <f>IF(OR($A54="",$F54=""),"",IFERROR(VLOOKUP($F54,Assumptions!$A$15:$E$18,2,FALSE),""))</f>
        <v/>
      </c>
      <c r="M54" s="40">
        <f>IF(OR($A54="",$F54=""),"",IFERROR(VLOOKUP($F54,Assumptions!$A$15:$E$18,3,FALSE),""))</f>
        <v/>
      </c>
      <c r="N54" s="22">
        <f>IF(OR($A54="",$E54="",$F54="",$E54&lt;Assumptions!$B$6,$E54&gt;Assumptions!$B$7),"",IFERROR($E54/1000*VLOOKUP($F54,Assumptions!$A$15:$E$18,4,FALSE),""))</f>
        <v/>
      </c>
      <c r="O54" s="22">
        <f>IF(OR($A54="",$E54="",$F54="",$E54&lt;Assumptions!$B$6,$E54&gt;Assumptions!$B$7),"",IFERROR($E54/1000*VLOOKUP($F54,Assumptions!$A$15:$E$18,5,FALSE),""))</f>
        <v/>
      </c>
      <c r="P54" s="40">
        <f>IF(OR($A54="",$N54="",$O54="",$I54="",$J54=""),"",IFERROR($N54*VLOOKUP($I54,Assumptions!$G$15:$H$18,2,FALSE)+$O54*VLOOKUP($J54,Assumptions!$J$15:$K$18,2,FALSE),""))</f>
        <v/>
      </c>
      <c r="Q54" s="40">
        <f>IF(OR($A54="",$E54="",$L54="",$M54=""),"",IFERROR(MAX($E54/1000*$L54,$M54),""))</f>
        <v/>
      </c>
      <c r="R54" s="40">
        <f>IF(OR($A54="",$G54="",$Q54=""),"",IFERROR(IF($G54="Per Event",$Q54,IF(AND($G54="Seasonal",$H54&lt;&gt;""),$Q54*$H54*Assumptions!$B$4,"")),""))</f>
        <v/>
      </c>
      <c r="S54" s="40">
        <f>IF(OR($A54="",$G54="",$P54=""),"",IFERROR(IF($G54="Per Event",$P54,IF(AND($G54="Seasonal",$H54&lt;&gt;""),$P54*$H54,"")),""))</f>
        <v/>
      </c>
      <c r="T54" s="40">
        <f>IF(OR($A54="",$R54="",$S54=""),"",IFERROR($R54-$S54,""))</f>
        <v/>
      </c>
      <c r="U54" s="41">
        <f>IF(OR($A54="",$R54="",$T54=""),"",IFERROR($T54/$R54,""))</f>
        <v/>
      </c>
      <c r="V54" s="15">
        <f>IF($A54="","",IF(OR($B54="",$B54&lt;Assumptions!$B$8,$B54&gt;Assumptions!$B$9),"Check date",IF(OR($E54="",$E54&lt;Assumptions!$B$6,$E54&gt;Assumptions!$B$7),"Check service area",IF(OR($F54="",$L54="",$M54=""),"Check service level",IF(AND($G54&lt;&gt;"Per Event",$G54&lt;&gt;"Seasonal"),"Check pricing method",IF(AND($G54="Seasonal",OR($H54="",$H54&lt;Assumptions!$B$10,$H54&gt;Assumptions!$B$11)),"Check event count",IF(OR($I54="",$J54="",$P54=""),"Check assignment",IF(OR($K54="",COUNTIF(Assumptions!$G$23:$G$27,$K54)=0),"Check status",IF($R54="","Check pricing inputs",IF($U54&lt;Assumptions!$B$5,"Review margin","Ready for review")))))))))</f>
        <v/>
      </c>
    </row>
    <row r="55">
      <c r="A55" s="18" t="n"/>
      <c r="B55" s="39" t="n"/>
      <c r="C55" s="18" t="n"/>
      <c r="D55" s="18" t="n"/>
      <c r="E55" s="20" t="n"/>
      <c r="F55" s="18" t="n"/>
      <c r="G55" s="18" t="n"/>
      <c r="H55" s="20" t="n"/>
      <c r="I55" s="18" t="n"/>
      <c r="J55" s="18" t="n"/>
      <c r="K55" s="18" t="n"/>
      <c r="L55" s="42">
        <f>IF(OR($A55="",$F55=""),"",IFERROR(VLOOKUP($F55,Assumptions!$A$15:$E$18,2,FALSE),""))</f>
        <v/>
      </c>
      <c r="M55" s="42">
        <f>IF(OR($A55="",$F55=""),"",IFERROR(VLOOKUP($F55,Assumptions!$A$15:$E$18,3,FALSE),""))</f>
        <v/>
      </c>
      <c r="N55" s="25">
        <f>IF(OR($A55="",$E55="",$F55="",$E55&lt;Assumptions!$B$6,$E55&gt;Assumptions!$B$7),"",IFERROR($E55/1000*VLOOKUP($F55,Assumptions!$A$15:$E$18,4,FALSE),""))</f>
        <v/>
      </c>
      <c r="O55" s="25">
        <f>IF(OR($A55="",$E55="",$F55="",$E55&lt;Assumptions!$B$6,$E55&gt;Assumptions!$B$7),"",IFERROR($E55/1000*VLOOKUP($F55,Assumptions!$A$15:$E$18,5,FALSE),""))</f>
        <v/>
      </c>
      <c r="P55" s="42">
        <f>IF(OR($A55="",$N55="",$O55="",$I55="",$J55=""),"",IFERROR($N55*VLOOKUP($I55,Assumptions!$G$15:$H$18,2,FALSE)+$O55*VLOOKUP($J55,Assumptions!$J$15:$K$18,2,FALSE),""))</f>
        <v/>
      </c>
      <c r="Q55" s="42">
        <f>IF(OR($A55="",$E55="",$L55="",$M55=""),"",IFERROR(MAX($E55/1000*$L55,$M55),""))</f>
        <v/>
      </c>
      <c r="R55" s="42">
        <f>IF(OR($A55="",$G55="",$Q55=""),"",IFERROR(IF($G55="Per Event",$Q55,IF(AND($G55="Seasonal",$H55&lt;&gt;""),$Q55*$H55*Assumptions!$B$4,"")),""))</f>
        <v/>
      </c>
      <c r="S55" s="42">
        <f>IF(OR($A55="",$G55="",$P55=""),"",IFERROR(IF($G55="Per Event",$P55,IF(AND($G55="Seasonal",$H55&lt;&gt;""),$P55*$H55,"")),""))</f>
        <v/>
      </c>
      <c r="T55" s="42">
        <f>IF(OR($A55="",$R55="",$S55=""),"",IFERROR($R55-$S55,""))</f>
        <v/>
      </c>
      <c r="U55" s="43">
        <f>IF(OR($A55="",$R55="",$T55=""),"",IFERROR($T55/$R55,""))</f>
        <v/>
      </c>
      <c r="V55" s="16">
        <f>IF($A55="","",IF(OR($B55="",$B55&lt;Assumptions!$B$8,$B55&gt;Assumptions!$B$9),"Check date",IF(OR($E55="",$E55&lt;Assumptions!$B$6,$E55&gt;Assumptions!$B$7),"Check service area",IF(OR($F55="",$L55="",$M55=""),"Check service level",IF(AND($G55&lt;&gt;"Per Event",$G55&lt;&gt;"Seasonal"),"Check pricing method",IF(AND($G55="Seasonal",OR($H55="",$H55&lt;Assumptions!$B$10,$H55&gt;Assumptions!$B$11)),"Check event count",IF(OR($I55="",$J55="",$P55=""),"Check assignment",IF(OR($K55="",COUNTIF(Assumptions!$G$23:$G$27,$K55)=0),"Check status",IF($R55="","Check pricing inputs",IF($U55&lt;Assumptions!$B$5,"Review margin","Ready for review")))))))))</f>
        <v/>
      </c>
    </row>
    <row r="56">
      <c r="A56" s="18" t="n"/>
      <c r="B56" s="39" t="n"/>
      <c r="C56" s="18" t="n"/>
      <c r="D56" s="18" t="n"/>
      <c r="E56" s="20" t="n"/>
      <c r="F56" s="18" t="n"/>
      <c r="G56" s="18" t="n"/>
      <c r="H56" s="20" t="n"/>
      <c r="I56" s="18" t="n"/>
      <c r="J56" s="18" t="n"/>
      <c r="K56" s="18" t="n"/>
      <c r="L56" s="40">
        <f>IF(OR($A56="",$F56=""),"",IFERROR(VLOOKUP($F56,Assumptions!$A$15:$E$18,2,FALSE),""))</f>
        <v/>
      </c>
      <c r="M56" s="40">
        <f>IF(OR($A56="",$F56=""),"",IFERROR(VLOOKUP($F56,Assumptions!$A$15:$E$18,3,FALSE),""))</f>
        <v/>
      </c>
      <c r="N56" s="22">
        <f>IF(OR($A56="",$E56="",$F56="",$E56&lt;Assumptions!$B$6,$E56&gt;Assumptions!$B$7),"",IFERROR($E56/1000*VLOOKUP($F56,Assumptions!$A$15:$E$18,4,FALSE),""))</f>
        <v/>
      </c>
      <c r="O56" s="22">
        <f>IF(OR($A56="",$E56="",$F56="",$E56&lt;Assumptions!$B$6,$E56&gt;Assumptions!$B$7),"",IFERROR($E56/1000*VLOOKUP($F56,Assumptions!$A$15:$E$18,5,FALSE),""))</f>
        <v/>
      </c>
      <c r="P56" s="40">
        <f>IF(OR($A56="",$N56="",$O56="",$I56="",$J56=""),"",IFERROR($N56*VLOOKUP($I56,Assumptions!$G$15:$H$18,2,FALSE)+$O56*VLOOKUP($J56,Assumptions!$J$15:$K$18,2,FALSE),""))</f>
        <v/>
      </c>
      <c r="Q56" s="40">
        <f>IF(OR($A56="",$E56="",$L56="",$M56=""),"",IFERROR(MAX($E56/1000*$L56,$M56),""))</f>
        <v/>
      </c>
      <c r="R56" s="40">
        <f>IF(OR($A56="",$G56="",$Q56=""),"",IFERROR(IF($G56="Per Event",$Q56,IF(AND($G56="Seasonal",$H56&lt;&gt;""),$Q56*$H56*Assumptions!$B$4,"")),""))</f>
        <v/>
      </c>
      <c r="S56" s="40">
        <f>IF(OR($A56="",$G56="",$P56=""),"",IFERROR(IF($G56="Per Event",$P56,IF(AND($G56="Seasonal",$H56&lt;&gt;""),$P56*$H56,"")),""))</f>
        <v/>
      </c>
      <c r="T56" s="40">
        <f>IF(OR($A56="",$R56="",$S56=""),"",IFERROR($R56-$S56,""))</f>
        <v/>
      </c>
      <c r="U56" s="41">
        <f>IF(OR($A56="",$R56="",$T56=""),"",IFERROR($T56/$R56,""))</f>
        <v/>
      </c>
      <c r="V56" s="15">
        <f>IF($A56="","",IF(OR($B56="",$B56&lt;Assumptions!$B$8,$B56&gt;Assumptions!$B$9),"Check date",IF(OR($E56="",$E56&lt;Assumptions!$B$6,$E56&gt;Assumptions!$B$7),"Check service area",IF(OR($F56="",$L56="",$M56=""),"Check service level",IF(AND($G56&lt;&gt;"Per Event",$G56&lt;&gt;"Seasonal"),"Check pricing method",IF(AND($G56="Seasonal",OR($H56="",$H56&lt;Assumptions!$B$10,$H56&gt;Assumptions!$B$11)),"Check event count",IF(OR($I56="",$J56="",$P56=""),"Check assignment",IF(OR($K56="",COUNTIF(Assumptions!$G$23:$G$27,$K56)=0),"Check status",IF($R56="","Check pricing inputs",IF($U56&lt;Assumptions!$B$5,"Review margin","Ready for review")))))))))</f>
        <v/>
      </c>
    </row>
    <row r="57">
      <c r="A57" s="18" t="n"/>
      <c r="B57" s="39" t="n"/>
      <c r="C57" s="18" t="n"/>
      <c r="D57" s="18" t="n"/>
      <c r="E57" s="20" t="n"/>
      <c r="F57" s="18" t="n"/>
      <c r="G57" s="18" t="n"/>
      <c r="H57" s="20" t="n"/>
      <c r="I57" s="18" t="n"/>
      <c r="J57" s="18" t="n"/>
      <c r="K57" s="18" t="n"/>
      <c r="L57" s="42">
        <f>IF(OR($A57="",$F57=""),"",IFERROR(VLOOKUP($F57,Assumptions!$A$15:$E$18,2,FALSE),""))</f>
        <v/>
      </c>
      <c r="M57" s="42">
        <f>IF(OR($A57="",$F57=""),"",IFERROR(VLOOKUP($F57,Assumptions!$A$15:$E$18,3,FALSE),""))</f>
        <v/>
      </c>
      <c r="N57" s="25">
        <f>IF(OR($A57="",$E57="",$F57="",$E57&lt;Assumptions!$B$6,$E57&gt;Assumptions!$B$7),"",IFERROR($E57/1000*VLOOKUP($F57,Assumptions!$A$15:$E$18,4,FALSE),""))</f>
        <v/>
      </c>
      <c r="O57" s="25">
        <f>IF(OR($A57="",$E57="",$F57="",$E57&lt;Assumptions!$B$6,$E57&gt;Assumptions!$B$7),"",IFERROR($E57/1000*VLOOKUP($F57,Assumptions!$A$15:$E$18,5,FALSE),""))</f>
        <v/>
      </c>
      <c r="P57" s="42">
        <f>IF(OR($A57="",$N57="",$O57="",$I57="",$J57=""),"",IFERROR($N57*VLOOKUP($I57,Assumptions!$G$15:$H$18,2,FALSE)+$O57*VLOOKUP($J57,Assumptions!$J$15:$K$18,2,FALSE),""))</f>
        <v/>
      </c>
      <c r="Q57" s="42">
        <f>IF(OR($A57="",$E57="",$L57="",$M57=""),"",IFERROR(MAX($E57/1000*$L57,$M57),""))</f>
        <v/>
      </c>
      <c r="R57" s="42">
        <f>IF(OR($A57="",$G57="",$Q57=""),"",IFERROR(IF($G57="Per Event",$Q57,IF(AND($G57="Seasonal",$H57&lt;&gt;""),$Q57*$H57*Assumptions!$B$4,"")),""))</f>
        <v/>
      </c>
      <c r="S57" s="42">
        <f>IF(OR($A57="",$G57="",$P57=""),"",IFERROR(IF($G57="Per Event",$P57,IF(AND($G57="Seasonal",$H57&lt;&gt;""),$P57*$H57,"")),""))</f>
        <v/>
      </c>
      <c r="T57" s="42">
        <f>IF(OR($A57="",$R57="",$S57=""),"",IFERROR($R57-$S57,""))</f>
        <v/>
      </c>
      <c r="U57" s="43">
        <f>IF(OR($A57="",$R57="",$T57=""),"",IFERROR($T57/$R57,""))</f>
        <v/>
      </c>
      <c r="V57" s="16">
        <f>IF($A57="","",IF(OR($B57="",$B57&lt;Assumptions!$B$8,$B57&gt;Assumptions!$B$9),"Check date",IF(OR($E57="",$E57&lt;Assumptions!$B$6,$E57&gt;Assumptions!$B$7),"Check service area",IF(OR($F57="",$L57="",$M57=""),"Check service level",IF(AND($G57&lt;&gt;"Per Event",$G57&lt;&gt;"Seasonal"),"Check pricing method",IF(AND($G57="Seasonal",OR($H57="",$H57&lt;Assumptions!$B$10,$H57&gt;Assumptions!$B$11)),"Check event count",IF(OR($I57="",$J57="",$P57=""),"Check assignment",IF(OR($K57="",COUNTIF(Assumptions!$G$23:$G$27,$K57)=0),"Check status",IF($R57="","Check pricing inputs",IF($U57&lt;Assumptions!$B$5,"Review margin","Ready for review")))))))))</f>
        <v/>
      </c>
    </row>
    <row r="58">
      <c r="A58" s="18" t="n"/>
      <c r="B58" s="39" t="n"/>
      <c r="C58" s="18" t="n"/>
      <c r="D58" s="18" t="n"/>
      <c r="E58" s="20" t="n"/>
      <c r="F58" s="18" t="n"/>
      <c r="G58" s="18" t="n"/>
      <c r="H58" s="20" t="n"/>
      <c r="I58" s="18" t="n"/>
      <c r="J58" s="18" t="n"/>
      <c r="K58" s="18" t="n"/>
      <c r="L58" s="40">
        <f>IF(OR($A58="",$F58=""),"",IFERROR(VLOOKUP($F58,Assumptions!$A$15:$E$18,2,FALSE),""))</f>
        <v/>
      </c>
      <c r="M58" s="40">
        <f>IF(OR($A58="",$F58=""),"",IFERROR(VLOOKUP($F58,Assumptions!$A$15:$E$18,3,FALSE),""))</f>
        <v/>
      </c>
      <c r="N58" s="22">
        <f>IF(OR($A58="",$E58="",$F58="",$E58&lt;Assumptions!$B$6,$E58&gt;Assumptions!$B$7),"",IFERROR($E58/1000*VLOOKUP($F58,Assumptions!$A$15:$E$18,4,FALSE),""))</f>
        <v/>
      </c>
      <c r="O58" s="22">
        <f>IF(OR($A58="",$E58="",$F58="",$E58&lt;Assumptions!$B$6,$E58&gt;Assumptions!$B$7),"",IFERROR($E58/1000*VLOOKUP($F58,Assumptions!$A$15:$E$18,5,FALSE),""))</f>
        <v/>
      </c>
      <c r="P58" s="40">
        <f>IF(OR($A58="",$N58="",$O58="",$I58="",$J58=""),"",IFERROR($N58*VLOOKUP($I58,Assumptions!$G$15:$H$18,2,FALSE)+$O58*VLOOKUP($J58,Assumptions!$J$15:$K$18,2,FALSE),""))</f>
        <v/>
      </c>
      <c r="Q58" s="40">
        <f>IF(OR($A58="",$E58="",$L58="",$M58=""),"",IFERROR(MAX($E58/1000*$L58,$M58),""))</f>
        <v/>
      </c>
      <c r="R58" s="40">
        <f>IF(OR($A58="",$G58="",$Q58=""),"",IFERROR(IF($G58="Per Event",$Q58,IF(AND($G58="Seasonal",$H58&lt;&gt;""),$Q58*$H58*Assumptions!$B$4,"")),""))</f>
        <v/>
      </c>
      <c r="S58" s="40">
        <f>IF(OR($A58="",$G58="",$P58=""),"",IFERROR(IF($G58="Per Event",$P58,IF(AND($G58="Seasonal",$H58&lt;&gt;""),$P58*$H58,"")),""))</f>
        <v/>
      </c>
      <c r="T58" s="40">
        <f>IF(OR($A58="",$R58="",$S58=""),"",IFERROR($R58-$S58,""))</f>
        <v/>
      </c>
      <c r="U58" s="41">
        <f>IF(OR($A58="",$R58="",$T58=""),"",IFERROR($T58/$R58,""))</f>
        <v/>
      </c>
      <c r="V58" s="15">
        <f>IF($A58="","",IF(OR($B58="",$B58&lt;Assumptions!$B$8,$B58&gt;Assumptions!$B$9),"Check date",IF(OR($E58="",$E58&lt;Assumptions!$B$6,$E58&gt;Assumptions!$B$7),"Check service area",IF(OR($F58="",$L58="",$M58=""),"Check service level",IF(AND($G58&lt;&gt;"Per Event",$G58&lt;&gt;"Seasonal"),"Check pricing method",IF(AND($G58="Seasonal",OR($H58="",$H58&lt;Assumptions!$B$10,$H58&gt;Assumptions!$B$11)),"Check event count",IF(OR($I58="",$J58="",$P58=""),"Check assignment",IF(OR($K58="",COUNTIF(Assumptions!$G$23:$G$27,$K58)=0),"Check status",IF($R58="","Check pricing inputs",IF($U58&lt;Assumptions!$B$5,"Review margin","Ready for review")))))))))</f>
        <v/>
      </c>
    </row>
    <row r="59">
      <c r="A59" s="18" t="n"/>
      <c r="B59" s="39" t="n"/>
      <c r="C59" s="18" t="n"/>
      <c r="D59" s="18" t="n"/>
      <c r="E59" s="20" t="n"/>
      <c r="F59" s="18" t="n"/>
      <c r="G59" s="18" t="n"/>
      <c r="H59" s="20" t="n"/>
      <c r="I59" s="18" t="n"/>
      <c r="J59" s="18" t="n"/>
      <c r="K59" s="18" t="n"/>
      <c r="L59" s="42">
        <f>IF(OR($A59="",$F59=""),"",IFERROR(VLOOKUP($F59,Assumptions!$A$15:$E$18,2,FALSE),""))</f>
        <v/>
      </c>
      <c r="M59" s="42">
        <f>IF(OR($A59="",$F59=""),"",IFERROR(VLOOKUP($F59,Assumptions!$A$15:$E$18,3,FALSE),""))</f>
        <v/>
      </c>
      <c r="N59" s="25">
        <f>IF(OR($A59="",$E59="",$F59="",$E59&lt;Assumptions!$B$6,$E59&gt;Assumptions!$B$7),"",IFERROR($E59/1000*VLOOKUP($F59,Assumptions!$A$15:$E$18,4,FALSE),""))</f>
        <v/>
      </c>
      <c r="O59" s="25">
        <f>IF(OR($A59="",$E59="",$F59="",$E59&lt;Assumptions!$B$6,$E59&gt;Assumptions!$B$7),"",IFERROR($E59/1000*VLOOKUP($F59,Assumptions!$A$15:$E$18,5,FALSE),""))</f>
        <v/>
      </c>
      <c r="P59" s="42">
        <f>IF(OR($A59="",$N59="",$O59="",$I59="",$J59=""),"",IFERROR($N59*VLOOKUP($I59,Assumptions!$G$15:$H$18,2,FALSE)+$O59*VLOOKUP($J59,Assumptions!$J$15:$K$18,2,FALSE),""))</f>
        <v/>
      </c>
      <c r="Q59" s="42">
        <f>IF(OR($A59="",$E59="",$L59="",$M59=""),"",IFERROR(MAX($E59/1000*$L59,$M59),""))</f>
        <v/>
      </c>
      <c r="R59" s="42">
        <f>IF(OR($A59="",$G59="",$Q59=""),"",IFERROR(IF($G59="Per Event",$Q59,IF(AND($G59="Seasonal",$H59&lt;&gt;""),$Q59*$H59*Assumptions!$B$4,"")),""))</f>
        <v/>
      </c>
      <c r="S59" s="42">
        <f>IF(OR($A59="",$G59="",$P59=""),"",IFERROR(IF($G59="Per Event",$P59,IF(AND($G59="Seasonal",$H59&lt;&gt;""),$P59*$H59,"")),""))</f>
        <v/>
      </c>
      <c r="T59" s="42">
        <f>IF(OR($A59="",$R59="",$S59=""),"",IFERROR($R59-$S59,""))</f>
        <v/>
      </c>
      <c r="U59" s="43">
        <f>IF(OR($A59="",$R59="",$T59=""),"",IFERROR($T59/$R59,""))</f>
        <v/>
      </c>
      <c r="V59" s="16">
        <f>IF($A59="","",IF(OR($B59="",$B59&lt;Assumptions!$B$8,$B59&gt;Assumptions!$B$9),"Check date",IF(OR($E59="",$E59&lt;Assumptions!$B$6,$E59&gt;Assumptions!$B$7),"Check service area",IF(OR($F59="",$L59="",$M59=""),"Check service level",IF(AND($G59&lt;&gt;"Per Event",$G59&lt;&gt;"Seasonal"),"Check pricing method",IF(AND($G59="Seasonal",OR($H59="",$H59&lt;Assumptions!$B$10,$H59&gt;Assumptions!$B$11)),"Check event count",IF(OR($I59="",$J59="",$P59=""),"Check assignment",IF(OR($K59="",COUNTIF(Assumptions!$G$23:$G$27,$K59)=0),"Check status",IF($R59="","Check pricing inputs",IF($U59&lt;Assumptions!$B$5,"Review margin","Ready for review")))))))))</f>
        <v/>
      </c>
    </row>
    <row r="60">
      <c r="A60" s="18" t="n"/>
      <c r="B60" s="39" t="n"/>
      <c r="C60" s="18" t="n"/>
      <c r="D60" s="18" t="n"/>
      <c r="E60" s="20" t="n"/>
      <c r="F60" s="18" t="n"/>
      <c r="G60" s="18" t="n"/>
      <c r="H60" s="20" t="n"/>
      <c r="I60" s="18" t="n"/>
      <c r="J60" s="18" t="n"/>
      <c r="K60" s="18" t="n"/>
      <c r="L60" s="40">
        <f>IF(OR($A60="",$F60=""),"",IFERROR(VLOOKUP($F60,Assumptions!$A$15:$E$18,2,FALSE),""))</f>
        <v/>
      </c>
      <c r="M60" s="40">
        <f>IF(OR($A60="",$F60=""),"",IFERROR(VLOOKUP($F60,Assumptions!$A$15:$E$18,3,FALSE),""))</f>
        <v/>
      </c>
      <c r="N60" s="22">
        <f>IF(OR($A60="",$E60="",$F60="",$E60&lt;Assumptions!$B$6,$E60&gt;Assumptions!$B$7),"",IFERROR($E60/1000*VLOOKUP($F60,Assumptions!$A$15:$E$18,4,FALSE),""))</f>
        <v/>
      </c>
      <c r="O60" s="22">
        <f>IF(OR($A60="",$E60="",$F60="",$E60&lt;Assumptions!$B$6,$E60&gt;Assumptions!$B$7),"",IFERROR($E60/1000*VLOOKUP($F60,Assumptions!$A$15:$E$18,5,FALSE),""))</f>
        <v/>
      </c>
      <c r="P60" s="40">
        <f>IF(OR($A60="",$N60="",$O60="",$I60="",$J60=""),"",IFERROR($N60*VLOOKUP($I60,Assumptions!$G$15:$H$18,2,FALSE)+$O60*VLOOKUP($J60,Assumptions!$J$15:$K$18,2,FALSE),""))</f>
        <v/>
      </c>
      <c r="Q60" s="40">
        <f>IF(OR($A60="",$E60="",$L60="",$M60=""),"",IFERROR(MAX($E60/1000*$L60,$M60),""))</f>
        <v/>
      </c>
      <c r="R60" s="40">
        <f>IF(OR($A60="",$G60="",$Q60=""),"",IFERROR(IF($G60="Per Event",$Q60,IF(AND($G60="Seasonal",$H60&lt;&gt;""),$Q60*$H60*Assumptions!$B$4,"")),""))</f>
        <v/>
      </c>
      <c r="S60" s="40">
        <f>IF(OR($A60="",$G60="",$P60=""),"",IFERROR(IF($G60="Per Event",$P60,IF(AND($G60="Seasonal",$H60&lt;&gt;""),$P60*$H60,"")),""))</f>
        <v/>
      </c>
      <c r="T60" s="40">
        <f>IF(OR($A60="",$R60="",$S60=""),"",IFERROR($R60-$S60,""))</f>
        <v/>
      </c>
      <c r="U60" s="41">
        <f>IF(OR($A60="",$R60="",$T60=""),"",IFERROR($T60/$R60,""))</f>
        <v/>
      </c>
      <c r="V60" s="15">
        <f>IF($A60="","",IF(OR($B60="",$B60&lt;Assumptions!$B$8,$B60&gt;Assumptions!$B$9),"Check date",IF(OR($E60="",$E60&lt;Assumptions!$B$6,$E60&gt;Assumptions!$B$7),"Check service area",IF(OR($F60="",$L60="",$M60=""),"Check service level",IF(AND($G60&lt;&gt;"Per Event",$G60&lt;&gt;"Seasonal"),"Check pricing method",IF(AND($G60="Seasonal",OR($H60="",$H60&lt;Assumptions!$B$10,$H60&gt;Assumptions!$B$11)),"Check event count",IF(OR($I60="",$J60="",$P60=""),"Check assignment",IF(OR($K60="",COUNTIF(Assumptions!$G$23:$G$27,$K60)=0),"Check status",IF($R60="","Check pricing inputs",IF($U60&lt;Assumptions!$B$5,"Review margin","Ready for review")))))))))</f>
        <v/>
      </c>
    </row>
    <row r="61">
      <c r="A61" s="18" t="n"/>
      <c r="B61" s="39" t="n"/>
      <c r="C61" s="18" t="n"/>
      <c r="D61" s="18" t="n"/>
      <c r="E61" s="20" t="n"/>
      <c r="F61" s="18" t="n"/>
      <c r="G61" s="18" t="n"/>
      <c r="H61" s="20" t="n"/>
      <c r="I61" s="18" t="n"/>
      <c r="J61" s="18" t="n"/>
      <c r="K61" s="18" t="n"/>
      <c r="L61" s="42">
        <f>IF(OR($A61="",$F61=""),"",IFERROR(VLOOKUP($F61,Assumptions!$A$15:$E$18,2,FALSE),""))</f>
        <v/>
      </c>
      <c r="M61" s="42">
        <f>IF(OR($A61="",$F61=""),"",IFERROR(VLOOKUP($F61,Assumptions!$A$15:$E$18,3,FALSE),""))</f>
        <v/>
      </c>
      <c r="N61" s="25">
        <f>IF(OR($A61="",$E61="",$F61="",$E61&lt;Assumptions!$B$6,$E61&gt;Assumptions!$B$7),"",IFERROR($E61/1000*VLOOKUP($F61,Assumptions!$A$15:$E$18,4,FALSE),""))</f>
        <v/>
      </c>
      <c r="O61" s="25">
        <f>IF(OR($A61="",$E61="",$F61="",$E61&lt;Assumptions!$B$6,$E61&gt;Assumptions!$B$7),"",IFERROR($E61/1000*VLOOKUP($F61,Assumptions!$A$15:$E$18,5,FALSE),""))</f>
        <v/>
      </c>
      <c r="P61" s="42">
        <f>IF(OR($A61="",$N61="",$O61="",$I61="",$J61=""),"",IFERROR($N61*VLOOKUP($I61,Assumptions!$G$15:$H$18,2,FALSE)+$O61*VLOOKUP($J61,Assumptions!$J$15:$K$18,2,FALSE),""))</f>
        <v/>
      </c>
      <c r="Q61" s="42">
        <f>IF(OR($A61="",$E61="",$L61="",$M61=""),"",IFERROR(MAX($E61/1000*$L61,$M61),""))</f>
        <v/>
      </c>
      <c r="R61" s="42">
        <f>IF(OR($A61="",$G61="",$Q61=""),"",IFERROR(IF($G61="Per Event",$Q61,IF(AND($G61="Seasonal",$H61&lt;&gt;""),$Q61*$H61*Assumptions!$B$4,"")),""))</f>
        <v/>
      </c>
      <c r="S61" s="42">
        <f>IF(OR($A61="",$G61="",$P61=""),"",IFERROR(IF($G61="Per Event",$P61,IF(AND($G61="Seasonal",$H61&lt;&gt;""),$P61*$H61,"")),""))</f>
        <v/>
      </c>
      <c r="T61" s="42">
        <f>IF(OR($A61="",$R61="",$S61=""),"",IFERROR($R61-$S61,""))</f>
        <v/>
      </c>
      <c r="U61" s="43">
        <f>IF(OR($A61="",$R61="",$T61=""),"",IFERROR($T61/$R61,""))</f>
        <v/>
      </c>
      <c r="V61" s="16">
        <f>IF($A61="","",IF(OR($B61="",$B61&lt;Assumptions!$B$8,$B61&gt;Assumptions!$B$9),"Check date",IF(OR($E61="",$E61&lt;Assumptions!$B$6,$E61&gt;Assumptions!$B$7),"Check service area",IF(OR($F61="",$L61="",$M61=""),"Check service level",IF(AND($G61&lt;&gt;"Per Event",$G61&lt;&gt;"Seasonal"),"Check pricing method",IF(AND($G61="Seasonal",OR($H61="",$H61&lt;Assumptions!$B$10,$H61&gt;Assumptions!$B$11)),"Check event count",IF(OR($I61="",$J61="",$P61=""),"Check assignment",IF(OR($K61="",COUNTIF(Assumptions!$G$23:$G$27,$K61)=0),"Check status",IF($R61="","Check pricing inputs",IF($U61&lt;Assumptions!$B$5,"Review margin","Ready for review")))))))))</f>
        <v/>
      </c>
    </row>
    <row r="62">
      <c r="A62" s="18" t="n"/>
      <c r="B62" s="39" t="n"/>
      <c r="C62" s="18" t="n"/>
      <c r="D62" s="18" t="n"/>
      <c r="E62" s="20" t="n"/>
      <c r="F62" s="18" t="n"/>
      <c r="G62" s="18" t="n"/>
      <c r="H62" s="20" t="n"/>
      <c r="I62" s="18" t="n"/>
      <c r="J62" s="18" t="n"/>
      <c r="K62" s="18" t="n"/>
      <c r="L62" s="40">
        <f>IF(OR($A62="",$F62=""),"",IFERROR(VLOOKUP($F62,Assumptions!$A$15:$E$18,2,FALSE),""))</f>
        <v/>
      </c>
      <c r="M62" s="40">
        <f>IF(OR($A62="",$F62=""),"",IFERROR(VLOOKUP($F62,Assumptions!$A$15:$E$18,3,FALSE),""))</f>
        <v/>
      </c>
      <c r="N62" s="22">
        <f>IF(OR($A62="",$E62="",$F62="",$E62&lt;Assumptions!$B$6,$E62&gt;Assumptions!$B$7),"",IFERROR($E62/1000*VLOOKUP($F62,Assumptions!$A$15:$E$18,4,FALSE),""))</f>
        <v/>
      </c>
      <c r="O62" s="22">
        <f>IF(OR($A62="",$E62="",$F62="",$E62&lt;Assumptions!$B$6,$E62&gt;Assumptions!$B$7),"",IFERROR($E62/1000*VLOOKUP($F62,Assumptions!$A$15:$E$18,5,FALSE),""))</f>
        <v/>
      </c>
      <c r="P62" s="40">
        <f>IF(OR($A62="",$N62="",$O62="",$I62="",$J62=""),"",IFERROR($N62*VLOOKUP($I62,Assumptions!$G$15:$H$18,2,FALSE)+$O62*VLOOKUP($J62,Assumptions!$J$15:$K$18,2,FALSE),""))</f>
        <v/>
      </c>
      <c r="Q62" s="40">
        <f>IF(OR($A62="",$E62="",$L62="",$M62=""),"",IFERROR(MAX($E62/1000*$L62,$M62),""))</f>
        <v/>
      </c>
      <c r="R62" s="40">
        <f>IF(OR($A62="",$G62="",$Q62=""),"",IFERROR(IF($G62="Per Event",$Q62,IF(AND($G62="Seasonal",$H62&lt;&gt;""),$Q62*$H62*Assumptions!$B$4,"")),""))</f>
        <v/>
      </c>
      <c r="S62" s="40">
        <f>IF(OR($A62="",$G62="",$P62=""),"",IFERROR(IF($G62="Per Event",$P62,IF(AND($G62="Seasonal",$H62&lt;&gt;""),$P62*$H62,"")),""))</f>
        <v/>
      </c>
      <c r="T62" s="40">
        <f>IF(OR($A62="",$R62="",$S62=""),"",IFERROR($R62-$S62,""))</f>
        <v/>
      </c>
      <c r="U62" s="41">
        <f>IF(OR($A62="",$R62="",$T62=""),"",IFERROR($T62/$R62,""))</f>
        <v/>
      </c>
      <c r="V62" s="15">
        <f>IF($A62="","",IF(OR($B62="",$B62&lt;Assumptions!$B$8,$B62&gt;Assumptions!$B$9),"Check date",IF(OR($E62="",$E62&lt;Assumptions!$B$6,$E62&gt;Assumptions!$B$7),"Check service area",IF(OR($F62="",$L62="",$M62=""),"Check service level",IF(AND($G62&lt;&gt;"Per Event",$G62&lt;&gt;"Seasonal"),"Check pricing method",IF(AND($G62="Seasonal",OR($H62="",$H62&lt;Assumptions!$B$10,$H62&gt;Assumptions!$B$11)),"Check event count",IF(OR($I62="",$J62="",$P62=""),"Check assignment",IF(OR($K62="",COUNTIF(Assumptions!$G$23:$G$27,$K62)=0),"Check status",IF($R62="","Check pricing inputs",IF($U62&lt;Assumptions!$B$5,"Review margin","Ready for review")))))))))</f>
        <v/>
      </c>
    </row>
    <row r="63">
      <c r="A63" s="18" t="n"/>
      <c r="B63" s="39" t="n"/>
      <c r="C63" s="18" t="n"/>
      <c r="D63" s="18" t="n"/>
      <c r="E63" s="20" t="n"/>
      <c r="F63" s="18" t="n"/>
      <c r="G63" s="18" t="n"/>
      <c r="H63" s="20" t="n"/>
      <c r="I63" s="18" t="n"/>
      <c r="J63" s="18" t="n"/>
      <c r="K63" s="18" t="n"/>
      <c r="L63" s="42">
        <f>IF(OR($A63="",$F63=""),"",IFERROR(VLOOKUP($F63,Assumptions!$A$15:$E$18,2,FALSE),""))</f>
        <v/>
      </c>
      <c r="M63" s="42">
        <f>IF(OR($A63="",$F63=""),"",IFERROR(VLOOKUP($F63,Assumptions!$A$15:$E$18,3,FALSE),""))</f>
        <v/>
      </c>
      <c r="N63" s="25">
        <f>IF(OR($A63="",$E63="",$F63="",$E63&lt;Assumptions!$B$6,$E63&gt;Assumptions!$B$7),"",IFERROR($E63/1000*VLOOKUP($F63,Assumptions!$A$15:$E$18,4,FALSE),""))</f>
        <v/>
      </c>
      <c r="O63" s="25">
        <f>IF(OR($A63="",$E63="",$F63="",$E63&lt;Assumptions!$B$6,$E63&gt;Assumptions!$B$7),"",IFERROR($E63/1000*VLOOKUP($F63,Assumptions!$A$15:$E$18,5,FALSE),""))</f>
        <v/>
      </c>
      <c r="P63" s="42">
        <f>IF(OR($A63="",$N63="",$O63="",$I63="",$J63=""),"",IFERROR($N63*VLOOKUP($I63,Assumptions!$G$15:$H$18,2,FALSE)+$O63*VLOOKUP($J63,Assumptions!$J$15:$K$18,2,FALSE),""))</f>
        <v/>
      </c>
      <c r="Q63" s="42">
        <f>IF(OR($A63="",$E63="",$L63="",$M63=""),"",IFERROR(MAX($E63/1000*$L63,$M63),""))</f>
        <v/>
      </c>
      <c r="R63" s="42">
        <f>IF(OR($A63="",$G63="",$Q63=""),"",IFERROR(IF($G63="Per Event",$Q63,IF(AND($G63="Seasonal",$H63&lt;&gt;""),$Q63*$H63*Assumptions!$B$4,"")),""))</f>
        <v/>
      </c>
      <c r="S63" s="42">
        <f>IF(OR($A63="",$G63="",$P63=""),"",IFERROR(IF($G63="Per Event",$P63,IF(AND($G63="Seasonal",$H63&lt;&gt;""),$P63*$H63,"")),""))</f>
        <v/>
      </c>
      <c r="T63" s="42">
        <f>IF(OR($A63="",$R63="",$S63=""),"",IFERROR($R63-$S63,""))</f>
        <v/>
      </c>
      <c r="U63" s="43">
        <f>IF(OR($A63="",$R63="",$T63=""),"",IFERROR($T63/$R63,""))</f>
        <v/>
      </c>
      <c r="V63" s="16">
        <f>IF($A63="","",IF(OR($B63="",$B63&lt;Assumptions!$B$8,$B63&gt;Assumptions!$B$9),"Check date",IF(OR($E63="",$E63&lt;Assumptions!$B$6,$E63&gt;Assumptions!$B$7),"Check service area",IF(OR($F63="",$L63="",$M63=""),"Check service level",IF(AND($G63&lt;&gt;"Per Event",$G63&lt;&gt;"Seasonal"),"Check pricing method",IF(AND($G63="Seasonal",OR($H63="",$H63&lt;Assumptions!$B$10,$H63&gt;Assumptions!$B$11)),"Check event count",IF(OR($I63="",$J63="",$P63=""),"Check assignment",IF(OR($K63="",COUNTIF(Assumptions!$G$23:$G$27,$K63)=0),"Check status",IF($R63="","Check pricing inputs",IF($U63&lt;Assumptions!$B$5,"Review margin","Ready for review")))))))))</f>
        <v/>
      </c>
    </row>
    <row r="64">
      <c r="A64" s="18" t="n"/>
      <c r="B64" s="39" t="n"/>
      <c r="C64" s="18" t="n"/>
      <c r="D64" s="18" t="n"/>
      <c r="E64" s="20" t="n"/>
      <c r="F64" s="18" t="n"/>
      <c r="G64" s="18" t="n"/>
      <c r="H64" s="20" t="n"/>
      <c r="I64" s="18" t="n"/>
      <c r="J64" s="18" t="n"/>
      <c r="K64" s="18" t="n"/>
      <c r="L64" s="40">
        <f>IF(OR($A64="",$F64=""),"",IFERROR(VLOOKUP($F64,Assumptions!$A$15:$E$18,2,FALSE),""))</f>
        <v/>
      </c>
      <c r="M64" s="40">
        <f>IF(OR($A64="",$F64=""),"",IFERROR(VLOOKUP($F64,Assumptions!$A$15:$E$18,3,FALSE),""))</f>
        <v/>
      </c>
      <c r="N64" s="22">
        <f>IF(OR($A64="",$E64="",$F64="",$E64&lt;Assumptions!$B$6,$E64&gt;Assumptions!$B$7),"",IFERROR($E64/1000*VLOOKUP($F64,Assumptions!$A$15:$E$18,4,FALSE),""))</f>
        <v/>
      </c>
      <c r="O64" s="22">
        <f>IF(OR($A64="",$E64="",$F64="",$E64&lt;Assumptions!$B$6,$E64&gt;Assumptions!$B$7),"",IFERROR($E64/1000*VLOOKUP($F64,Assumptions!$A$15:$E$18,5,FALSE),""))</f>
        <v/>
      </c>
      <c r="P64" s="40">
        <f>IF(OR($A64="",$N64="",$O64="",$I64="",$J64=""),"",IFERROR($N64*VLOOKUP($I64,Assumptions!$G$15:$H$18,2,FALSE)+$O64*VLOOKUP($J64,Assumptions!$J$15:$K$18,2,FALSE),""))</f>
        <v/>
      </c>
      <c r="Q64" s="40">
        <f>IF(OR($A64="",$E64="",$L64="",$M64=""),"",IFERROR(MAX($E64/1000*$L64,$M64),""))</f>
        <v/>
      </c>
      <c r="R64" s="40">
        <f>IF(OR($A64="",$G64="",$Q64=""),"",IFERROR(IF($G64="Per Event",$Q64,IF(AND($G64="Seasonal",$H64&lt;&gt;""),$Q64*$H64*Assumptions!$B$4,"")),""))</f>
        <v/>
      </c>
      <c r="S64" s="40">
        <f>IF(OR($A64="",$G64="",$P64=""),"",IFERROR(IF($G64="Per Event",$P64,IF(AND($G64="Seasonal",$H64&lt;&gt;""),$P64*$H64,"")),""))</f>
        <v/>
      </c>
      <c r="T64" s="40">
        <f>IF(OR($A64="",$R64="",$S64=""),"",IFERROR($R64-$S64,""))</f>
        <v/>
      </c>
      <c r="U64" s="41">
        <f>IF(OR($A64="",$R64="",$T64=""),"",IFERROR($T64/$R64,""))</f>
        <v/>
      </c>
      <c r="V64" s="15">
        <f>IF($A64="","",IF(OR($B64="",$B64&lt;Assumptions!$B$8,$B64&gt;Assumptions!$B$9),"Check date",IF(OR($E64="",$E64&lt;Assumptions!$B$6,$E64&gt;Assumptions!$B$7),"Check service area",IF(OR($F64="",$L64="",$M64=""),"Check service level",IF(AND($G64&lt;&gt;"Per Event",$G64&lt;&gt;"Seasonal"),"Check pricing method",IF(AND($G64="Seasonal",OR($H64="",$H64&lt;Assumptions!$B$10,$H64&gt;Assumptions!$B$11)),"Check event count",IF(OR($I64="",$J64="",$P64=""),"Check assignment",IF(OR($K64="",COUNTIF(Assumptions!$G$23:$G$27,$K64)=0),"Check status",IF($R64="","Check pricing inputs",IF($U64&lt;Assumptions!$B$5,"Review margin","Ready for review")))))))))</f>
        <v/>
      </c>
    </row>
    <row r="65">
      <c r="A65" s="18" t="n"/>
      <c r="B65" s="39" t="n"/>
      <c r="C65" s="18" t="n"/>
      <c r="D65" s="18" t="n"/>
      <c r="E65" s="20" t="n"/>
      <c r="F65" s="18" t="n"/>
      <c r="G65" s="18" t="n"/>
      <c r="H65" s="20" t="n"/>
      <c r="I65" s="18" t="n"/>
      <c r="J65" s="18" t="n"/>
      <c r="K65" s="18" t="n"/>
      <c r="L65" s="42">
        <f>IF(OR($A65="",$F65=""),"",IFERROR(VLOOKUP($F65,Assumptions!$A$15:$E$18,2,FALSE),""))</f>
        <v/>
      </c>
      <c r="M65" s="42">
        <f>IF(OR($A65="",$F65=""),"",IFERROR(VLOOKUP($F65,Assumptions!$A$15:$E$18,3,FALSE),""))</f>
        <v/>
      </c>
      <c r="N65" s="25">
        <f>IF(OR($A65="",$E65="",$F65="",$E65&lt;Assumptions!$B$6,$E65&gt;Assumptions!$B$7),"",IFERROR($E65/1000*VLOOKUP($F65,Assumptions!$A$15:$E$18,4,FALSE),""))</f>
        <v/>
      </c>
      <c r="O65" s="25">
        <f>IF(OR($A65="",$E65="",$F65="",$E65&lt;Assumptions!$B$6,$E65&gt;Assumptions!$B$7),"",IFERROR($E65/1000*VLOOKUP($F65,Assumptions!$A$15:$E$18,5,FALSE),""))</f>
        <v/>
      </c>
      <c r="P65" s="42">
        <f>IF(OR($A65="",$N65="",$O65="",$I65="",$J65=""),"",IFERROR($N65*VLOOKUP($I65,Assumptions!$G$15:$H$18,2,FALSE)+$O65*VLOOKUP($J65,Assumptions!$J$15:$K$18,2,FALSE),""))</f>
        <v/>
      </c>
      <c r="Q65" s="42">
        <f>IF(OR($A65="",$E65="",$L65="",$M65=""),"",IFERROR(MAX($E65/1000*$L65,$M65),""))</f>
        <v/>
      </c>
      <c r="R65" s="42">
        <f>IF(OR($A65="",$G65="",$Q65=""),"",IFERROR(IF($G65="Per Event",$Q65,IF(AND($G65="Seasonal",$H65&lt;&gt;""),$Q65*$H65*Assumptions!$B$4,"")),""))</f>
        <v/>
      </c>
      <c r="S65" s="42">
        <f>IF(OR($A65="",$G65="",$P65=""),"",IFERROR(IF($G65="Per Event",$P65,IF(AND($G65="Seasonal",$H65&lt;&gt;""),$P65*$H65,"")),""))</f>
        <v/>
      </c>
      <c r="T65" s="42">
        <f>IF(OR($A65="",$R65="",$S65=""),"",IFERROR($R65-$S65,""))</f>
        <v/>
      </c>
      <c r="U65" s="43">
        <f>IF(OR($A65="",$R65="",$T65=""),"",IFERROR($T65/$R65,""))</f>
        <v/>
      </c>
      <c r="V65" s="16">
        <f>IF($A65="","",IF(OR($B65="",$B65&lt;Assumptions!$B$8,$B65&gt;Assumptions!$B$9),"Check date",IF(OR($E65="",$E65&lt;Assumptions!$B$6,$E65&gt;Assumptions!$B$7),"Check service area",IF(OR($F65="",$L65="",$M65=""),"Check service level",IF(AND($G65&lt;&gt;"Per Event",$G65&lt;&gt;"Seasonal"),"Check pricing method",IF(AND($G65="Seasonal",OR($H65="",$H65&lt;Assumptions!$B$10,$H65&gt;Assumptions!$B$11)),"Check event count",IF(OR($I65="",$J65="",$P65=""),"Check assignment",IF(OR($K65="",COUNTIF(Assumptions!$G$23:$G$27,$K65)=0),"Check status",IF($R65="","Check pricing inputs",IF($U65&lt;Assumptions!$B$5,"Review margin","Ready for review")))))))))</f>
        <v/>
      </c>
    </row>
    <row r="66">
      <c r="A66" s="18" t="n"/>
      <c r="B66" s="39" t="n"/>
      <c r="C66" s="18" t="n"/>
      <c r="D66" s="18" t="n"/>
      <c r="E66" s="20" t="n"/>
      <c r="F66" s="18" t="n"/>
      <c r="G66" s="18" t="n"/>
      <c r="H66" s="20" t="n"/>
      <c r="I66" s="18" t="n"/>
      <c r="J66" s="18" t="n"/>
      <c r="K66" s="18" t="n"/>
      <c r="L66" s="40">
        <f>IF(OR($A66="",$F66=""),"",IFERROR(VLOOKUP($F66,Assumptions!$A$15:$E$18,2,FALSE),""))</f>
        <v/>
      </c>
      <c r="M66" s="40">
        <f>IF(OR($A66="",$F66=""),"",IFERROR(VLOOKUP($F66,Assumptions!$A$15:$E$18,3,FALSE),""))</f>
        <v/>
      </c>
      <c r="N66" s="22">
        <f>IF(OR($A66="",$E66="",$F66="",$E66&lt;Assumptions!$B$6,$E66&gt;Assumptions!$B$7),"",IFERROR($E66/1000*VLOOKUP($F66,Assumptions!$A$15:$E$18,4,FALSE),""))</f>
        <v/>
      </c>
      <c r="O66" s="22">
        <f>IF(OR($A66="",$E66="",$F66="",$E66&lt;Assumptions!$B$6,$E66&gt;Assumptions!$B$7),"",IFERROR($E66/1000*VLOOKUP($F66,Assumptions!$A$15:$E$18,5,FALSE),""))</f>
        <v/>
      </c>
      <c r="P66" s="40">
        <f>IF(OR($A66="",$N66="",$O66="",$I66="",$J66=""),"",IFERROR($N66*VLOOKUP($I66,Assumptions!$G$15:$H$18,2,FALSE)+$O66*VLOOKUP($J66,Assumptions!$J$15:$K$18,2,FALSE),""))</f>
        <v/>
      </c>
      <c r="Q66" s="40">
        <f>IF(OR($A66="",$E66="",$L66="",$M66=""),"",IFERROR(MAX($E66/1000*$L66,$M66),""))</f>
        <v/>
      </c>
      <c r="R66" s="40">
        <f>IF(OR($A66="",$G66="",$Q66=""),"",IFERROR(IF($G66="Per Event",$Q66,IF(AND($G66="Seasonal",$H66&lt;&gt;""),$Q66*$H66*Assumptions!$B$4,"")),""))</f>
        <v/>
      </c>
      <c r="S66" s="40">
        <f>IF(OR($A66="",$G66="",$P66=""),"",IFERROR(IF($G66="Per Event",$P66,IF(AND($G66="Seasonal",$H66&lt;&gt;""),$P66*$H66,"")),""))</f>
        <v/>
      </c>
      <c r="T66" s="40">
        <f>IF(OR($A66="",$R66="",$S66=""),"",IFERROR($R66-$S66,""))</f>
        <v/>
      </c>
      <c r="U66" s="41">
        <f>IF(OR($A66="",$R66="",$T66=""),"",IFERROR($T66/$R66,""))</f>
        <v/>
      </c>
      <c r="V66" s="15">
        <f>IF($A66="","",IF(OR($B66="",$B66&lt;Assumptions!$B$8,$B66&gt;Assumptions!$B$9),"Check date",IF(OR($E66="",$E66&lt;Assumptions!$B$6,$E66&gt;Assumptions!$B$7),"Check service area",IF(OR($F66="",$L66="",$M66=""),"Check service level",IF(AND($G66&lt;&gt;"Per Event",$G66&lt;&gt;"Seasonal"),"Check pricing method",IF(AND($G66="Seasonal",OR($H66="",$H66&lt;Assumptions!$B$10,$H66&gt;Assumptions!$B$11)),"Check event count",IF(OR($I66="",$J66="",$P66=""),"Check assignment",IF(OR($K66="",COUNTIF(Assumptions!$G$23:$G$27,$K66)=0),"Check status",IF($R66="","Check pricing inputs",IF($U66&lt;Assumptions!$B$5,"Review margin","Ready for review")))))))))</f>
        <v/>
      </c>
    </row>
    <row r="67">
      <c r="A67" s="18" t="n"/>
      <c r="B67" s="39" t="n"/>
      <c r="C67" s="18" t="n"/>
      <c r="D67" s="18" t="n"/>
      <c r="E67" s="20" t="n"/>
      <c r="F67" s="18" t="n"/>
      <c r="G67" s="18" t="n"/>
      <c r="H67" s="20" t="n"/>
      <c r="I67" s="18" t="n"/>
      <c r="J67" s="18" t="n"/>
      <c r="K67" s="18" t="n"/>
      <c r="L67" s="42">
        <f>IF(OR($A67="",$F67=""),"",IFERROR(VLOOKUP($F67,Assumptions!$A$15:$E$18,2,FALSE),""))</f>
        <v/>
      </c>
      <c r="M67" s="42">
        <f>IF(OR($A67="",$F67=""),"",IFERROR(VLOOKUP($F67,Assumptions!$A$15:$E$18,3,FALSE),""))</f>
        <v/>
      </c>
      <c r="N67" s="25">
        <f>IF(OR($A67="",$E67="",$F67="",$E67&lt;Assumptions!$B$6,$E67&gt;Assumptions!$B$7),"",IFERROR($E67/1000*VLOOKUP($F67,Assumptions!$A$15:$E$18,4,FALSE),""))</f>
        <v/>
      </c>
      <c r="O67" s="25">
        <f>IF(OR($A67="",$E67="",$F67="",$E67&lt;Assumptions!$B$6,$E67&gt;Assumptions!$B$7),"",IFERROR($E67/1000*VLOOKUP($F67,Assumptions!$A$15:$E$18,5,FALSE),""))</f>
        <v/>
      </c>
      <c r="P67" s="42">
        <f>IF(OR($A67="",$N67="",$O67="",$I67="",$J67=""),"",IFERROR($N67*VLOOKUP($I67,Assumptions!$G$15:$H$18,2,FALSE)+$O67*VLOOKUP($J67,Assumptions!$J$15:$K$18,2,FALSE),""))</f>
        <v/>
      </c>
      <c r="Q67" s="42">
        <f>IF(OR($A67="",$E67="",$L67="",$M67=""),"",IFERROR(MAX($E67/1000*$L67,$M67),""))</f>
        <v/>
      </c>
      <c r="R67" s="42">
        <f>IF(OR($A67="",$G67="",$Q67=""),"",IFERROR(IF($G67="Per Event",$Q67,IF(AND($G67="Seasonal",$H67&lt;&gt;""),$Q67*$H67*Assumptions!$B$4,"")),""))</f>
        <v/>
      </c>
      <c r="S67" s="42">
        <f>IF(OR($A67="",$G67="",$P67=""),"",IFERROR(IF($G67="Per Event",$P67,IF(AND($G67="Seasonal",$H67&lt;&gt;""),$P67*$H67,"")),""))</f>
        <v/>
      </c>
      <c r="T67" s="42">
        <f>IF(OR($A67="",$R67="",$S67=""),"",IFERROR($R67-$S67,""))</f>
        <v/>
      </c>
      <c r="U67" s="43">
        <f>IF(OR($A67="",$R67="",$T67=""),"",IFERROR($T67/$R67,""))</f>
        <v/>
      </c>
      <c r="V67" s="16">
        <f>IF($A67="","",IF(OR($B67="",$B67&lt;Assumptions!$B$8,$B67&gt;Assumptions!$B$9),"Check date",IF(OR($E67="",$E67&lt;Assumptions!$B$6,$E67&gt;Assumptions!$B$7),"Check service area",IF(OR($F67="",$L67="",$M67=""),"Check service level",IF(AND($G67&lt;&gt;"Per Event",$G67&lt;&gt;"Seasonal"),"Check pricing method",IF(AND($G67="Seasonal",OR($H67="",$H67&lt;Assumptions!$B$10,$H67&gt;Assumptions!$B$11)),"Check event count",IF(OR($I67="",$J67="",$P67=""),"Check assignment",IF(OR($K67="",COUNTIF(Assumptions!$G$23:$G$27,$K67)=0),"Check status",IF($R67="","Check pricing inputs",IF($U67&lt;Assumptions!$B$5,"Review margin","Ready for review")))))))))</f>
        <v/>
      </c>
    </row>
    <row r="68">
      <c r="A68" s="18" t="n"/>
      <c r="B68" s="39" t="n"/>
      <c r="C68" s="18" t="n"/>
      <c r="D68" s="18" t="n"/>
      <c r="E68" s="20" t="n"/>
      <c r="F68" s="18" t="n"/>
      <c r="G68" s="18" t="n"/>
      <c r="H68" s="20" t="n"/>
      <c r="I68" s="18" t="n"/>
      <c r="J68" s="18" t="n"/>
      <c r="K68" s="18" t="n"/>
      <c r="L68" s="40">
        <f>IF(OR($A68="",$F68=""),"",IFERROR(VLOOKUP($F68,Assumptions!$A$15:$E$18,2,FALSE),""))</f>
        <v/>
      </c>
      <c r="M68" s="40">
        <f>IF(OR($A68="",$F68=""),"",IFERROR(VLOOKUP($F68,Assumptions!$A$15:$E$18,3,FALSE),""))</f>
        <v/>
      </c>
      <c r="N68" s="22">
        <f>IF(OR($A68="",$E68="",$F68="",$E68&lt;Assumptions!$B$6,$E68&gt;Assumptions!$B$7),"",IFERROR($E68/1000*VLOOKUP($F68,Assumptions!$A$15:$E$18,4,FALSE),""))</f>
        <v/>
      </c>
      <c r="O68" s="22">
        <f>IF(OR($A68="",$E68="",$F68="",$E68&lt;Assumptions!$B$6,$E68&gt;Assumptions!$B$7),"",IFERROR($E68/1000*VLOOKUP($F68,Assumptions!$A$15:$E$18,5,FALSE),""))</f>
        <v/>
      </c>
      <c r="P68" s="40">
        <f>IF(OR($A68="",$N68="",$O68="",$I68="",$J68=""),"",IFERROR($N68*VLOOKUP($I68,Assumptions!$G$15:$H$18,2,FALSE)+$O68*VLOOKUP($J68,Assumptions!$J$15:$K$18,2,FALSE),""))</f>
        <v/>
      </c>
      <c r="Q68" s="40">
        <f>IF(OR($A68="",$E68="",$L68="",$M68=""),"",IFERROR(MAX($E68/1000*$L68,$M68),""))</f>
        <v/>
      </c>
      <c r="R68" s="40">
        <f>IF(OR($A68="",$G68="",$Q68=""),"",IFERROR(IF($G68="Per Event",$Q68,IF(AND($G68="Seasonal",$H68&lt;&gt;""),$Q68*$H68*Assumptions!$B$4,"")),""))</f>
        <v/>
      </c>
      <c r="S68" s="40">
        <f>IF(OR($A68="",$G68="",$P68=""),"",IFERROR(IF($G68="Per Event",$P68,IF(AND($G68="Seasonal",$H68&lt;&gt;""),$P68*$H68,"")),""))</f>
        <v/>
      </c>
      <c r="T68" s="40">
        <f>IF(OR($A68="",$R68="",$S68=""),"",IFERROR($R68-$S68,""))</f>
        <v/>
      </c>
      <c r="U68" s="41">
        <f>IF(OR($A68="",$R68="",$T68=""),"",IFERROR($T68/$R68,""))</f>
        <v/>
      </c>
      <c r="V68" s="15">
        <f>IF($A68="","",IF(OR($B68="",$B68&lt;Assumptions!$B$8,$B68&gt;Assumptions!$B$9),"Check date",IF(OR($E68="",$E68&lt;Assumptions!$B$6,$E68&gt;Assumptions!$B$7),"Check service area",IF(OR($F68="",$L68="",$M68=""),"Check service level",IF(AND($G68&lt;&gt;"Per Event",$G68&lt;&gt;"Seasonal"),"Check pricing method",IF(AND($G68="Seasonal",OR($H68="",$H68&lt;Assumptions!$B$10,$H68&gt;Assumptions!$B$11)),"Check event count",IF(OR($I68="",$J68="",$P68=""),"Check assignment",IF(OR($K68="",COUNTIF(Assumptions!$G$23:$G$27,$K68)=0),"Check status",IF($R68="","Check pricing inputs",IF($U68&lt;Assumptions!$B$5,"Review margin","Ready for review")))))))))</f>
        <v/>
      </c>
    </row>
    <row r="69">
      <c r="A69" s="18" t="n"/>
      <c r="B69" s="39" t="n"/>
      <c r="C69" s="18" t="n"/>
      <c r="D69" s="18" t="n"/>
      <c r="E69" s="20" t="n"/>
      <c r="F69" s="18" t="n"/>
      <c r="G69" s="18" t="n"/>
      <c r="H69" s="20" t="n"/>
      <c r="I69" s="18" t="n"/>
      <c r="J69" s="18" t="n"/>
      <c r="K69" s="18" t="n"/>
      <c r="L69" s="42">
        <f>IF(OR($A69="",$F69=""),"",IFERROR(VLOOKUP($F69,Assumptions!$A$15:$E$18,2,FALSE),""))</f>
        <v/>
      </c>
      <c r="M69" s="42">
        <f>IF(OR($A69="",$F69=""),"",IFERROR(VLOOKUP($F69,Assumptions!$A$15:$E$18,3,FALSE),""))</f>
        <v/>
      </c>
      <c r="N69" s="25">
        <f>IF(OR($A69="",$E69="",$F69="",$E69&lt;Assumptions!$B$6,$E69&gt;Assumptions!$B$7),"",IFERROR($E69/1000*VLOOKUP($F69,Assumptions!$A$15:$E$18,4,FALSE),""))</f>
        <v/>
      </c>
      <c r="O69" s="25">
        <f>IF(OR($A69="",$E69="",$F69="",$E69&lt;Assumptions!$B$6,$E69&gt;Assumptions!$B$7),"",IFERROR($E69/1000*VLOOKUP($F69,Assumptions!$A$15:$E$18,5,FALSE),""))</f>
        <v/>
      </c>
      <c r="P69" s="42">
        <f>IF(OR($A69="",$N69="",$O69="",$I69="",$J69=""),"",IFERROR($N69*VLOOKUP($I69,Assumptions!$G$15:$H$18,2,FALSE)+$O69*VLOOKUP($J69,Assumptions!$J$15:$K$18,2,FALSE),""))</f>
        <v/>
      </c>
      <c r="Q69" s="42">
        <f>IF(OR($A69="",$E69="",$L69="",$M69=""),"",IFERROR(MAX($E69/1000*$L69,$M69),""))</f>
        <v/>
      </c>
      <c r="R69" s="42">
        <f>IF(OR($A69="",$G69="",$Q69=""),"",IFERROR(IF($G69="Per Event",$Q69,IF(AND($G69="Seasonal",$H69&lt;&gt;""),$Q69*$H69*Assumptions!$B$4,"")),""))</f>
        <v/>
      </c>
      <c r="S69" s="42">
        <f>IF(OR($A69="",$G69="",$P69=""),"",IFERROR(IF($G69="Per Event",$P69,IF(AND($G69="Seasonal",$H69&lt;&gt;""),$P69*$H69,"")),""))</f>
        <v/>
      </c>
      <c r="T69" s="42">
        <f>IF(OR($A69="",$R69="",$S69=""),"",IFERROR($R69-$S69,""))</f>
        <v/>
      </c>
      <c r="U69" s="43">
        <f>IF(OR($A69="",$R69="",$T69=""),"",IFERROR($T69/$R69,""))</f>
        <v/>
      </c>
      <c r="V69" s="16">
        <f>IF($A69="","",IF(OR($B69="",$B69&lt;Assumptions!$B$8,$B69&gt;Assumptions!$B$9),"Check date",IF(OR($E69="",$E69&lt;Assumptions!$B$6,$E69&gt;Assumptions!$B$7),"Check service area",IF(OR($F69="",$L69="",$M69=""),"Check service level",IF(AND($G69&lt;&gt;"Per Event",$G69&lt;&gt;"Seasonal"),"Check pricing method",IF(AND($G69="Seasonal",OR($H69="",$H69&lt;Assumptions!$B$10,$H69&gt;Assumptions!$B$11)),"Check event count",IF(OR($I69="",$J69="",$P69=""),"Check assignment",IF(OR($K69="",COUNTIF(Assumptions!$G$23:$G$27,$K69)=0),"Check status",IF($R69="","Check pricing inputs",IF($U69&lt;Assumptions!$B$5,"Review margin","Ready for review")))))))))</f>
        <v/>
      </c>
    </row>
    <row r="70">
      <c r="A70" s="18" t="n"/>
      <c r="B70" s="39" t="n"/>
      <c r="C70" s="18" t="n"/>
      <c r="D70" s="18" t="n"/>
      <c r="E70" s="20" t="n"/>
      <c r="F70" s="18" t="n"/>
      <c r="G70" s="18" t="n"/>
      <c r="H70" s="20" t="n"/>
      <c r="I70" s="18" t="n"/>
      <c r="J70" s="18" t="n"/>
      <c r="K70" s="18" t="n"/>
      <c r="L70" s="40">
        <f>IF(OR($A70="",$F70=""),"",IFERROR(VLOOKUP($F70,Assumptions!$A$15:$E$18,2,FALSE),""))</f>
        <v/>
      </c>
      <c r="M70" s="40">
        <f>IF(OR($A70="",$F70=""),"",IFERROR(VLOOKUP($F70,Assumptions!$A$15:$E$18,3,FALSE),""))</f>
        <v/>
      </c>
      <c r="N70" s="22">
        <f>IF(OR($A70="",$E70="",$F70="",$E70&lt;Assumptions!$B$6,$E70&gt;Assumptions!$B$7),"",IFERROR($E70/1000*VLOOKUP($F70,Assumptions!$A$15:$E$18,4,FALSE),""))</f>
        <v/>
      </c>
      <c r="O70" s="22">
        <f>IF(OR($A70="",$E70="",$F70="",$E70&lt;Assumptions!$B$6,$E70&gt;Assumptions!$B$7),"",IFERROR($E70/1000*VLOOKUP($F70,Assumptions!$A$15:$E$18,5,FALSE),""))</f>
        <v/>
      </c>
      <c r="P70" s="40">
        <f>IF(OR($A70="",$N70="",$O70="",$I70="",$J70=""),"",IFERROR($N70*VLOOKUP($I70,Assumptions!$G$15:$H$18,2,FALSE)+$O70*VLOOKUP($J70,Assumptions!$J$15:$K$18,2,FALSE),""))</f>
        <v/>
      </c>
      <c r="Q70" s="40">
        <f>IF(OR($A70="",$E70="",$L70="",$M70=""),"",IFERROR(MAX($E70/1000*$L70,$M70),""))</f>
        <v/>
      </c>
      <c r="R70" s="40">
        <f>IF(OR($A70="",$G70="",$Q70=""),"",IFERROR(IF($G70="Per Event",$Q70,IF(AND($G70="Seasonal",$H70&lt;&gt;""),$Q70*$H70*Assumptions!$B$4,"")),""))</f>
        <v/>
      </c>
      <c r="S70" s="40">
        <f>IF(OR($A70="",$G70="",$P70=""),"",IFERROR(IF($G70="Per Event",$P70,IF(AND($G70="Seasonal",$H70&lt;&gt;""),$P70*$H70,"")),""))</f>
        <v/>
      </c>
      <c r="T70" s="40">
        <f>IF(OR($A70="",$R70="",$S70=""),"",IFERROR($R70-$S70,""))</f>
        <v/>
      </c>
      <c r="U70" s="41">
        <f>IF(OR($A70="",$R70="",$T70=""),"",IFERROR($T70/$R70,""))</f>
        <v/>
      </c>
      <c r="V70" s="15">
        <f>IF($A70="","",IF(OR($B70="",$B70&lt;Assumptions!$B$8,$B70&gt;Assumptions!$B$9),"Check date",IF(OR($E70="",$E70&lt;Assumptions!$B$6,$E70&gt;Assumptions!$B$7),"Check service area",IF(OR($F70="",$L70="",$M70=""),"Check service level",IF(AND($G70&lt;&gt;"Per Event",$G70&lt;&gt;"Seasonal"),"Check pricing method",IF(AND($G70="Seasonal",OR($H70="",$H70&lt;Assumptions!$B$10,$H70&gt;Assumptions!$B$11)),"Check event count",IF(OR($I70="",$J70="",$P70=""),"Check assignment",IF(OR($K70="",COUNTIF(Assumptions!$G$23:$G$27,$K70)=0),"Check status",IF($R70="","Check pricing inputs",IF($U70&lt;Assumptions!$B$5,"Review margin","Ready for review")))))))))</f>
        <v/>
      </c>
    </row>
    <row r="71">
      <c r="A71" s="18" t="n"/>
      <c r="B71" s="39" t="n"/>
      <c r="C71" s="18" t="n"/>
      <c r="D71" s="18" t="n"/>
      <c r="E71" s="20" t="n"/>
      <c r="F71" s="18" t="n"/>
      <c r="G71" s="18" t="n"/>
      <c r="H71" s="20" t="n"/>
      <c r="I71" s="18" t="n"/>
      <c r="J71" s="18" t="n"/>
      <c r="K71" s="18" t="n"/>
      <c r="L71" s="42">
        <f>IF(OR($A71="",$F71=""),"",IFERROR(VLOOKUP($F71,Assumptions!$A$15:$E$18,2,FALSE),""))</f>
        <v/>
      </c>
      <c r="M71" s="42">
        <f>IF(OR($A71="",$F71=""),"",IFERROR(VLOOKUP($F71,Assumptions!$A$15:$E$18,3,FALSE),""))</f>
        <v/>
      </c>
      <c r="N71" s="25">
        <f>IF(OR($A71="",$E71="",$F71="",$E71&lt;Assumptions!$B$6,$E71&gt;Assumptions!$B$7),"",IFERROR($E71/1000*VLOOKUP($F71,Assumptions!$A$15:$E$18,4,FALSE),""))</f>
        <v/>
      </c>
      <c r="O71" s="25">
        <f>IF(OR($A71="",$E71="",$F71="",$E71&lt;Assumptions!$B$6,$E71&gt;Assumptions!$B$7),"",IFERROR($E71/1000*VLOOKUP($F71,Assumptions!$A$15:$E$18,5,FALSE),""))</f>
        <v/>
      </c>
      <c r="P71" s="42">
        <f>IF(OR($A71="",$N71="",$O71="",$I71="",$J71=""),"",IFERROR($N71*VLOOKUP($I71,Assumptions!$G$15:$H$18,2,FALSE)+$O71*VLOOKUP($J71,Assumptions!$J$15:$K$18,2,FALSE),""))</f>
        <v/>
      </c>
      <c r="Q71" s="42">
        <f>IF(OR($A71="",$E71="",$L71="",$M71=""),"",IFERROR(MAX($E71/1000*$L71,$M71),""))</f>
        <v/>
      </c>
      <c r="R71" s="42">
        <f>IF(OR($A71="",$G71="",$Q71=""),"",IFERROR(IF($G71="Per Event",$Q71,IF(AND($G71="Seasonal",$H71&lt;&gt;""),$Q71*$H71*Assumptions!$B$4,"")),""))</f>
        <v/>
      </c>
      <c r="S71" s="42">
        <f>IF(OR($A71="",$G71="",$P71=""),"",IFERROR(IF($G71="Per Event",$P71,IF(AND($G71="Seasonal",$H71&lt;&gt;""),$P71*$H71,"")),""))</f>
        <v/>
      </c>
      <c r="T71" s="42">
        <f>IF(OR($A71="",$R71="",$S71=""),"",IFERROR($R71-$S71,""))</f>
        <v/>
      </c>
      <c r="U71" s="43">
        <f>IF(OR($A71="",$R71="",$T71=""),"",IFERROR($T71/$R71,""))</f>
        <v/>
      </c>
      <c r="V71" s="16">
        <f>IF($A71="","",IF(OR($B71="",$B71&lt;Assumptions!$B$8,$B71&gt;Assumptions!$B$9),"Check date",IF(OR($E71="",$E71&lt;Assumptions!$B$6,$E71&gt;Assumptions!$B$7),"Check service area",IF(OR($F71="",$L71="",$M71=""),"Check service level",IF(AND($G71&lt;&gt;"Per Event",$G71&lt;&gt;"Seasonal"),"Check pricing method",IF(AND($G71="Seasonal",OR($H71="",$H71&lt;Assumptions!$B$10,$H71&gt;Assumptions!$B$11)),"Check event count",IF(OR($I71="",$J71="",$P71=""),"Check assignment",IF(OR($K71="",COUNTIF(Assumptions!$G$23:$G$27,$K71)=0),"Check status",IF($R71="","Check pricing inputs",IF($U71&lt;Assumptions!$B$5,"Review margin","Ready for review")))))))))</f>
        <v/>
      </c>
    </row>
    <row r="72">
      <c r="A72" s="18" t="n"/>
      <c r="B72" s="39" t="n"/>
      <c r="C72" s="18" t="n"/>
      <c r="D72" s="18" t="n"/>
      <c r="E72" s="20" t="n"/>
      <c r="F72" s="18" t="n"/>
      <c r="G72" s="18" t="n"/>
      <c r="H72" s="20" t="n"/>
      <c r="I72" s="18" t="n"/>
      <c r="J72" s="18" t="n"/>
      <c r="K72" s="18" t="n"/>
      <c r="L72" s="40">
        <f>IF(OR($A72="",$F72=""),"",IFERROR(VLOOKUP($F72,Assumptions!$A$15:$E$18,2,FALSE),""))</f>
        <v/>
      </c>
      <c r="M72" s="40">
        <f>IF(OR($A72="",$F72=""),"",IFERROR(VLOOKUP($F72,Assumptions!$A$15:$E$18,3,FALSE),""))</f>
        <v/>
      </c>
      <c r="N72" s="22">
        <f>IF(OR($A72="",$E72="",$F72="",$E72&lt;Assumptions!$B$6,$E72&gt;Assumptions!$B$7),"",IFERROR($E72/1000*VLOOKUP($F72,Assumptions!$A$15:$E$18,4,FALSE),""))</f>
        <v/>
      </c>
      <c r="O72" s="22">
        <f>IF(OR($A72="",$E72="",$F72="",$E72&lt;Assumptions!$B$6,$E72&gt;Assumptions!$B$7),"",IFERROR($E72/1000*VLOOKUP($F72,Assumptions!$A$15:$E$18,5,FALSE),""))</f>
        <v/>
      </c>
      <c r="P72" s="40">
        <f>IF(OR($A72="",$N72="",$O72="",$I72="",$J72=""),"",IFERROR($N72*VLOOKUP($I72,Assumptions!$G$15:$H$18,2,FALSE)+$O72*VLOOKUP($J72,Assumptions!$J$15:$K$18,2,FALSE),""))</f>
        <v/>
      </c>
      <c r="Q72" s="40">
        <f>IF(OR($A72="",$E72="",$L72="",$M72=""),"",IFERROR(MAX($E72/1000*$L72,$M72),""))</f>
        <v/>
      </c>
      <c r="R72" s="40">
        <f>IF(OR($A72="",$G72="",$Q72=""),"",IFERROR(IF($G72="Per Event",$Q72,IF(AND($G72="Seasonal",$H72&lt;&gt;""),$Q72*$H72*Assumptions!$B$4,"")),""))</f>
        <v/>
      </c>
      <c r="S72" s="40">
        <f>IF(OR($A72="",$G72="",$P72=""),"",IFERROR(IF($G72="Per Event",$P72,IF(AND($G72="Seasonal",$H72&lt;&gt;""),$P72*$H72,"")),""))</f>
        <v/>
      </c>
      <c r="T72" s="40">
        <f>IF(OR($A72="",$R72="",$S72=""),"",IFERROR($R72-$S72,""))</f>
        <v/>
      </c>
      <c r="U72" s="41">
        <f>IF(OR($A72="",$R72="",$T72=""),"",IFERROR($T72/$R72,""))</f>
        <v/>
      </c>
      <c r="V72" s="15">
        <f>IF($A72="","",IF(OR($B72="",$B72&lt;Assumptions!$B$8,$B72&gt;Assumptions!$B$9),"Check date",IF(OR($E72="",$E72&lt;Assumptions!$B$6,$E72&gt;Assumptions!$B$7),"Check service area",IF(OR($F72="",$L72="",$M72=""),"Check service level",IF(AND($G72&lt;&gt;"Per Event",$G72&lt;&gt;"Seasonal"),"Check pricing method",IF(AND($G72="Seasonal",OR($H72="",$H72&lt;Assumptions!$B$10,$H72&gt;Assumptions!$B$11)),"Check event count",IF(OR($I72="",$J72="",$P72=""),"Check assignment",IF(OR($K72="",COUNTIF(Assumptions!$G$23:$G$27,$K72)=0),"Check status",IF($R72="","Check pricing inputs",IF($U72&lt;Assumptions!$B$5,"Review margin","Ready for review")))))))))</f>
        <v/>
      </c>
    </row>
    <row r="73">
      <c r="A73" s="18" t="n"/>
      <c r="B73" s="39" t="n"/>
      <c r="C73" s="18" t="n"/>
      <c r="D73" s="18" t="n"/>
      <c r="E73" s="20" t="n"/>
      <c r="F73" s="18" t="n"/>
      <c r="G73" s="18" t="n"/>
      <c r="H73" s="20" t="n"/>
      <c r="I73" s="18" t="n"/>
      <c r="J73" s="18" t="n"/>
      <c r="K73" s="18" t="n"/>
      <c r="L73" s="42">
        <f>IF(OR($A73="",$F73=""),"",IFERROR(VLOOKUP($F73,Assumptions!$A$15:$E$18,2,FALSE),""))</f>
        <v/>
      </c>
      <c r="M73" s="42">
        <f>IF(OR($A73="",$F73=""),"",IFERROR(VLOOKUP($F73,Assumptions!$A$15:$E$18,3,FALSE),""))</f>
        <v/>
      </c>
      <c r="N73" s="25">
        <f>IF(OR($A73="",$E73="",$F73="",$E73&lt;Assumptions!$B$6,$E73&gt;Assumptions!$B$7),"",IFERROR($E73/1000*VLOOKUP($F73,Assumptions!$A$15:$E$18,4,FALSE),""))</f>
        <v/>
      </c>
      <c r="O73" s="25">
        <f>IF(OR($A73="",$E73="",$F73="",$E73&lt;Assumptions!$B$6,$E73&gt;Assumptions!$B$7),"",IFERROR($E73/1000*VLOOKUP($F73,Assumptions!$A$15:$E$18,5,FALSE),""))</f>
        <v/>
      </c>
      <c r="P73" s="42">
        <f>IF(OR($A73="",$N73="",$O73="",$I73="",$J73=""),"",IFERROR($N73*VLOOKUP($I73,Assumptions!$G$15:$H$18,2,FALSE)+$O73*VLOOKUP($J73,Assumptions!$J$15:$K$18,2,FALSE),""))</f>
        <v/>
      </c>
      <c r="Q73" s="42">
        <f>IF(OR($A73="",$E73="",$L73="",$M73=""),"",IFERROR(MAX($E73/1000*$L73,$M73),""))</f>
        <v/>
      </c>
      <c r="R73" s="42">
        <f>IF(OR($A73="",$G73="",$Q73=""),"",IFERROR(IF($G73="Per Event",$Q73,IF(AND($G73="Seasonal",$H73&lt;&gt;""),$Q73*$H73*Assumptions!$B$4,"")),""))</f>
        <v/>
      </c>
      <c r="S73" s="42">
        <f>IF(OR($A73="",$G73="",$P73=""),"",IFERROR(IF($G73="Per Event",$P73,IF(AND($G73="Seasonal",$H73&lt;&gt;""),$P73*$H73,"")),""))</f>
        <v/>
      </c>
      <c r="T73" s="42">
        <f>IF(OR($A73="",$R73="",$S73=""),"",IFERROR($R73-$S73,""))</f>
        <v/>
      </c>
      <c r="U73" s="43">
        <f>IF(OR($A73="",$R73="",$T73=""),"",IFERROR($T73/$R73,""))</f>
        <v/>
      </c>
      <c r="V73" s="16">
        <f>IF($A73="","",IF(OR($B73="",$B73&lt;Assumptions!$B$8,$B73&gt;Assumptions!$B$9),"Check date",IF(OR($E73="",$E73&lt;Assumptions!$B$6,$E73&gt;Assumptions!$B$7),"Check service area",IF(OR($F73="",$L73="",$M73=""),"Check service level",IF(AND($G73&lt;&gt;"Per Event",$G73&lt;&gt;"Seasonal"),"Check pricing method",IF(AND($G73="Seasonal",OR($H73="",$H73&lt;Assumptions!$B$10,$H73&gt;Assumptions!$B$11)),"Check event count",IF(OR($I73="",$J73="",$P73=""),"Check assignment",IF(OR($K73="",COUNTIF(Assumptions!$G$23:$G$27,$K73)=0),"Check status",IF($R73="","Check pricing inputs",IF($U73&lt;Assumptions!$B$5,"Review margin","Ready for review")))))))))</f>
        <v/>
      </c>
    </row>
    <row r="74">
      <c r="A74" s="18" t="n"/>
      <c r="B74" s="39" t="n"/>
      <c r="C74" s="18" t="n"/>
      <c r="D74" s="18" t="n"/>
      <c r="E74" s="20" t="n"/>
      <c r="F74" s="18" t="n"/>
      <c r="G74" s="18" t="n"/>
      <c r="H74" s="20" t="n"/>
      <c r="I74" s="18" t="n"/>
      <c r="J74" s="18" t="n"/>
      <c r="K74" s="18" t="n"/>
      <c r="L74" s="40">
        <f>IF(OR($A74="",$F74=""),"",IFERROR(VLOOKUP($F74,Assumptions!$A$15:$E$18,2,FALSE),""))</f>
        <v/>
      </c>
      <c r="M74" s="40">
        <f>IF(OR($A74="",$F74=""),"",IFERROR(VLOOKUP($F74,Assumptions!$A$15:$E$18,3,FALSE),""))</f>
        <v/>
      </c>
      <c r="N74" s="22">
        <f>IF(OR($A74="",$E74="",$F74="",$E74&lt;Assumptions!$B$6,$E74&gt;Assumptions!$B$7),"",IFERROR($E74/1000*VLOOKUP($F74,Assumptions!$A$15:$E$18,4,FALSE),""))</f>
        <v/>
      </c>
      <c r="O74" s="22">
        <f>IF(OR($A74="",$E74="",$F74="",$E74&lt;Assumptions!$B$6,$E74&gt;Assumptions!$B$7),"",IFERROR($E74/1000*VLOOKUP($F74,Assumptions!$A$15:$E$18,5,FALSE),""))</f>
        <v/>
      </c>
      <c r="P74" s="40">
        <f>IF(OR($A74="",$N74="",$O74="",$I74="",$J74=""),"",IFERROR($N74*VLOOKUP($I74,Assumptions!$G$15:$H$18,2,FALSE)+$O74*VLOOKUP($J74,Assumptions!$J$15:$K$18,2,FALSE),""))</f>
        <v/>
      </c>
      <c r="Q74" s="40">
        <f>IF(OR($A74="",$E74="",$L74="",$M74=""),"",IFERROR(MAX($E74/1000*$L74,$M74),""))</f>
        <v/>
      </c>
      <c r="R74" s="40">
        <f>IF(OR($A74="",$G74="",$Q74=""),"",IFERROR(IF($G74="Per Event",$Q74,IF(AND($G74="Seasonal",$H74&lt;&gt;""),$Q74*$H74*Assumptions!$B$4,"")),""))</f>
        <v/>
      </c>
      <c r="S74" s="40">
        <f>IF(OR($A74="",$G74="",$P74=""),"",IFERROR(IF($G74="Per Event",$P74,IF(AND($G74="Seasonal",$H74&lt;&gt;""),$P74*$H74,"")),""))</f>
        <v/>
      </c>
      <c r="T74" s="40">
        <f>IF(OR($A74="",$R74="",$S74=""),"",IFERROR($R74-$S74,""))</f>
        <v/>
      </c>
      <c r="U74" s="41">
        <f>IF(OR($A74="",$R74="",$T74=""),"",IFERROR($T74/$R74,""))</f>
        <v/>
      </c>
      <c r="V74" s="15">
        <f>IF($A74="","",IF(OR($B74="",$B74&lt;Assumptions!$B$8,$B74&gt;Assumptions!$B$9),"Check date",IF(OR($E74="",$E74&lt;Assumptions!$B$6,$E74&gt;Assumptions!$B$7),"Check service area",IF(OR($F74="",$L74="",$M74=""),"Check service level",IF(AND($G74&lt;&gt;"Per Event",$G74&lt;&gt;"Seasonal"),"Check pricing method",IF(AND($G74="Seasonal",OR($H74="",$H74&lt;Assumptions!$B$10,$H74&gt;Assumptions!$B$11)),"Check event count",IF(OR($I74="",$J74="",$P74=""),"Check assignment",IF(OR($K74="",COUNTIF(Assumptions!$G$23:$G$27,$K74)=0),"Check status",IF($R74="","Check pricing inputs",IF($U74&lt;Assumptions!$B$5,"Review margin","Ready for review")))))))))</f>
        <v/>
      </c>
    </row>
    <row r="75">
      <c r="A75" s="18" t="n"/>
      <c r="B75" s="39" t="n"/>
      <c r="C75" s="18" t="n"/>
      <c r="D75" s="18" t="n"/>
      <c r="E75" s="20" t="n"/>
      <c r="F75" s="18" t="n"/>
      <c r="G75" s="18" t="n"/>
      <c r="H75" s="20" t="n"/>
      <c r="I75" s="18" t="n"/>
      <c r="J75" s="18" t="n"/>
      <c r="K75" s="18" t="n"/>
      <c r="L75" s="42">
        <f>IF(OR($A75="",$F75=""),"",IFERROR(VLOOKUP($F75,Assumptions!$A$15:$E$18,2,FALSE),""))</f>
        <v/>
      </c>
      <c r="M75" s="42">
        <f>IF(OR($A75="",$F75=""),"",IFERROR(VLOOKUP($F75,Assumptions!$A$15:$E$18,3,FALSE),""))</f>
        <v/>
      </c>
      <c r="N75" s="25">
        <f>IF(OR($A75="",$E75="",$F75="",$E75&lt;Assumptions!$B$6,$E75&gt;Assumptions!$B$7),"",IFERROR($E75/1000*VLOOKUP($F75,Assumptions!$A$15:$E$18,4,FALSE),""))</f>
        <v/>
      </c>
      <c r="O75" s="25">
        <f>IF(OR($A75="",$E75="",$F75="",$E75&lt;Assumptions!$B$6,$E75&gt;Assumptions!$B$7),"",IFERROR($E75/1000*VLOOKUP($F75,Assumptions!$A$15:$E$18,5,FALSE),""))</f>
        <v/>
      </c>
      <c r="P75" s="42">
        <f>IF(OR($A75="",$N75="",$O75="",$I75="",$J75=""),"",IFERROR($N75*VLOOKUP($I75,Assumptions!$G$15:$H$18,2,FALSE)+$O75*VLOOKUP($J75,Assumptions!$J$15:$K$18,2,FALSE),""))</f>
        <v/>
      </c>
      <c r="Q75" s="42">
        <f>IF(OR($A75="",$E75="",$L75="",$M75=""),"",IFERROR(MAX($E75/1000*$L75,$M75),""))</f>
        <v/>
      </c>
      <c r="R75" s="42">
        <f>IF(OR($A75="",$G75="",$Q75=""),"",IFERROR(IF($G75="Per Event",$Q75,IF(AND($G75="Seasonal",$H75&lt;&gt;""),$Q75*$H75*Assumptions!$B$4,"")),""))</f>
        <v/>
      </c>
      <c r="S75" s="42">
        <f>IF(OR($A75="",$G75="",$P75=""),"",IFERROR(IF($G75="Per Event",$P75,IF(AND($G75="Seasonal",$H75&lt;&gt;""),$P75*$H75,"")),""))</f>
        <v/>
      </c>
      <c r="T75" s="42">
        <f>IF(OR($A75="",$R75="",$S75=""),"",IFERROR($R75-$S75,""))</f>
        <v/>
      </c>
      <c r="U75" s="43">
        <f>IF(OR($A75="",$R75="",$T75=""),"",IFERROR($T75/$R75,""))</f>
        <v/>
      </c>
      <c r="V75" s="16">
        <f>IF($A75="","",IF(OR($B75="",$B75&lt;Assumptions!$B$8,$B75&gt;Assumptions!$B$9),"Check date",IF(OR($E75="",$E75&lt;Assumptions!$B$6,$E75&gt;Assumptions!$B$7),"Check service area",IF(OR($F75="",$L75="",$M75=""),"Check service level",IF(AND($G75&lt;&gt;"Per Event",$G75&lt;&gt;"Seasonal"),"Check pricing method",IF(AND($G75="Seasonal",OR($H75="",$H75&lt;Assumptions!$B$10,$H75&gt;Assumptions!$B$11)),"Check event count",IF(OR($I75="",$J75="",$P75=""),"Check assignment",IF(OR($K75="",COUNTIF(Assumptions!$G$23:$G$27,$K75)=0),"Check status",IF($R75="","Check pricing inputs",IF($U75&lt;Assumptions!$B$5,"Review margin","Ready for review")))))))))</f>
        <v/>
      </c>
    </row>
    <row r="76">
      <c r="A76" s="18" t="n"/>
      <c r="B76" s="39" t="n"/>
      <c r="C76" s="18" t="n"/>
      <c r="D76" s="18" t="n"/>
      <c r="E76" s="20" t="n"/>
      <c r="F76" s="18" t="n"/>
      <c r="G76" s="18" t="n"/>
      <c r="H76" s="20" t="n"/>
      <c r="I76" s="18" t="n"/>
      <c r="J76" s="18" t="n"/>
      <c r="K76" s="18" t="n"/>
      <c r="L76" s="40">
        <f>IF(OR($A76="",$F76=""),"",IFERROR(VLOOKUP($F76,Assumptions!$A$15:$E$18,2,FALSE),""))</f>
        <v/>
      </c>
      <c r="M76" s="40">
        <f>IF(OR($A76="",$F76=""),"",IFERROR(VLOOKUP($F76,Assumptions!$A$15:$E$18,3,FALSE),""))</f>
        <v/>
      </c>
      <c r="N76" s="22">
        <f>IF(OR($A76="",$E76="",$F76="",$E76&lt;Assumptions!$B$6,$E76&gt;Assumptions!$B$7),"",IFERROR($E76/1000*VLOOKUP($F76,Assumptions!$A$15:$E$18,4,FALSE),""))</f>
        <v/>
      </c>
      <c r="O76" s="22">
        <f>IF(OR($A76="",$E76="",$F76="",$E76&lt;Assumptions!$B$6,$E76&gt;Assumptions!$B$7),"",IFERROR($E76/1000*VLOOKUP($F76,Assumptions!$A$15:$E$18,5,FALSE),""))</f>
        <v/>
      </c>
      <c r="P76" s="40">
        <f>IF(OR($A76="",$N76="",$O76="",$I76="",$J76=""),"",IFERROR($N76*VLOOKUP($I76,Assumptions!$G$15:$H$18,2,FALSE)+$O76*VLOOKUP($J76,Assumptions!$J$15:$K$18,2,FALSE),""))</f>
        <v/>
      </c>
      <c r="Q76" s="40">
        <f>IF(OR($A76="",$E76="",$L76="",$M76=""),"",IFERROR(MAX($E76/1000*$L76,$M76),""))</f>
        <v/>
      </c>
      <c r="R76" s="40">
        <f>IF(OR($A76="",$G76="",$Q76=""),"",IFERROR(IF($G76="Per Event",$Q76,IF(AND($G76="Seasonal",$H76&lt;&gt;""),$Q76*$H76*Assumptions!$B$4,"")),""))</f>
        <v/>
      </c>
      <c r="S76" s="40">
        <f>IF(OR($A76="",$G76="",$P76=""),"",IFERROR(IF($G76="Per Event",$P76,IF(AND($G76="Seasonal",$H76&lt;&gt;""),$P76*$H76,"")),""))</f>
        <v/>
      </c>
      <c r="T76" s="40">
        <f>IF(OR($A76="",$R76="",$S76=""),"",IFERROR($R76-$S76,""))</f>
        <v/>
      </c>
      <c r="U76" s="41">
        <f>IF(OR($A76="",$R76="",$T76=""),"",IFERROR($T76/$R76,""))</f>
        <v/>
      </c>
      <c r="V76" s="15">
        <f>IF($A76="","",IF(OR($B76="",$B76&lt;Assumptions!$B$8,$B76&gt;Assumptions!$B$9),"Check date",IF(OR($E76="",$E76&lt;Assumptions!$B$6,$E76&gt;Assumptions!$B$7),"Check service area",IF(OR($F76="",$L76="",$M76=""),"Check service level",IF(AND($G76&lt;&gt;"Per Event",$G76&lt;&gt;"Seasonal"),"Check pricing method",IF(AND($G76="Seasonal",OR($H76="",$H76&lt;Assumptions!$B$10,$H76&gt;Assumptions!$B$11)),"Check event count",IF(OR($I76="",$J76="",$P76=""),"Check assignment",IF(OR($K76="",COUNTIF(Assumptions!$G$23:$G$27,$K76)=0),"Check status",IF($R76="","Check pricing inputs",IF($U76&lt;Assumptions!$B$5,"Review margin","Ready for review")))))))))</f>
        <v/>
      </c>
    </row>
    <row r="77">
      <c r="A77" s="18" t="n"/>
      <c r="B77" s="39" t="n"/>
      <c r="C77" s="18" t="n"/>
      <c r="D77" s="18" t="n"/>
      <c r="E77" s="20" t="n"/>
      <c r="F77" s="18" t="n"/>
      <c r="G77" s="18" t="n"/>
      <c r="H77" s="20" t="n"/>
      <c r="I77" s="18" t="n"/>
      <c r="J77" s="18" t="n"/>
      <c r="K77" s="18" t="n"/>
      <c r="L77" s="42">
        <f>IF(OR($A77="",$F77=""),"",IFERROR(VLOOKUP($F77,Assumptions!$A$15:$E$18,2,FALSE),""))</f>
        <v/>
      </c>
      <c r="M77" s="42">
        <f>IF(OR($A77="",$F77=""),"",IFERROR(VLOOKUP($F77,Assumptions!$A$15:$E$18,3,FALSE),""))</f>
        <v/>
      </c>
      <c r="N77" s="25">
        <f>IF(OR($A77="",$E77="",$F77="",$E77&lt;Assumptions!$B$6,$E77&gt;Assumptions!$B$7),"",IFERROR($E77/1000*VLOOKUP($F77,Assumptions!$A$15:$E$18,4,FALSE),""))</f>
        <v/>
      </c>
      <c r="O77" s="25">
        <f>IF(OR($A77="",$E77="",$F77="",$E77&lt;Assumptions!$B$6,$E77&gt;Assumptions!$B$7),"",IFERROR($E77/1000*VLOOKUP($F77,Assumptions!$A$15:$E$18,5,FALSE),""))</f>
        <v/>
      </c>
      <c r="P77" s="42">
        <f>IF(OR($A77="",$N77="",$O77="",$I77="",$J77=""),"",IFERROR($N77*VLOOKUP($I77,Assumptions!$G$15:$H$18,2,FALSE)+$O77*VLOOKUP($J77,Assumptions!$J$15:$K$18,2,FALSE),""))</f>
        <v/>
      </c>
      <c r="Q77" s="42">
        <f>IF(OR($A77="",$E77="",$L77="",$M77=""),"",IFERROR(MAX($E77/1000*$L77,$M77),""))</f>
        <v/>
      </c>
      <c r="R77" s="42">
        <f>IF(OR($A77="",$G77="",$Q77=""),"",IFERROR(IF($G77="Per Event",$Q77,IF(AND($G77="Seasonal",$H77&lt;&gt;""),$Q77*$H77*Assumptions!$B$4,"")),""))</f>
        <v/>
      </c>
      <c r="S77" s="42">
        <f>IF(OR($A77="",$G77="",$P77=""),"",IFERROR(IF($G77="Per Event",$P77,IF(AND($G77="Seasonal",$H77&lt;&gt;""),$P77*$H77,"")),""))</f>
        <v/>
      </c>
      <c r="T77" s="42">
        <f>IF(OR($A77="",$R77="",$S77=""),"",IFERROR($R77-$S77,""))</f>
        <v/>
      </c>
      <c r="U77" s="43">
        <f>IF(OR($A77="",$R77="",$T77=""),"",IFERROR($T77/$R77,""))</f>
        <v/>
      </c>
      <c r="V77" s="16">
        <f>IF($A77="","",IF(OR($B77="",$B77&lt;Assumptions!$B$8,$B77&gt;Assumptions!$B$9),"Check date",IF(OR($E77="",$E77&lt;Assumptions!$B$6,$E77&gt;Assumptions!$B$7),"Check service area",IF(OR($F77="",$L77="",$M77=""),"Check service level",IF(AND($G77&lt;&gt;"Per Event",$G77&lt;&gt;"Seasonal"),"Check pricing method",IF(AND($G77="Seasonal",OR($H77="",$H77&lt;Assumptions!$B$10,$H77&gt;Assumptions!$B$11)),"Check event count",IF(OR($I77="",$J77="",$P77=""),"Check assignment",IF(OR($K77="",COUNTIF(Assumptions!$G$23:$G$27,$K77)=0),"Check status",IF($R77="","Check pricing inputs",IF($U77&lt;Assumptions!$B$5,"Review margin","Ready for review")))))))))</f>
        <v/>
      </c>
    </row>
    <row r="78">
      <c r="A78" s="18" t="n"/>
      <c r="B78" s="39" t="n"/>
      <c r="C78" s="18" t="n"/>
      <c r="D78" s="18" t="n"/>
      <c r="E78" s="20" t="n"/>
      <c r="F78" s="18" t="n"/>
      <c r="G78" s="18" t="n"/>
      <c r="H78" s="20" t="n"/>
      <c r="I78" s="18" t="n"/>
      <c r="J78" s="18" t="n"/>
      <c r="K78" s="18" t="n"/>
      <c r="L78" s="40">
        <f>IF(OR($A78="",$F78=""),"",IFERROR(VLOOKUP($F78,Assumptions!$A$15:$E$18,2,FALSE),""))</f>
        <v/>
      </c>
      <c r="M78" s="40">
        <f>IF(OR($A78="",$F78=""),"",IFERROR(VLOOKUP($F78,Assumptions!$A$15:$E$18,3,FALSE),""))</f>
        <v/>
      </c>
      <c r="N78" s="22">
        <f>IF(OR($A78="",$E78="",$F78="",$E78&lt;Assumptions!$B$6,$E78&gt;Assumptions!$B$7),"",IFERROR($E78/1000*VLOOKUP($F78,Assumptions!$A$15:$E$18,4,FALSE),""))</f>
        <v/>
      </c>
      <c r="O78" s="22">
        <f>IF(OR($A78="",$E78="",$F78="",$E78&lt;Assumptions!$B$6,$E78&gt;Assumptions!$B$7),"",IFERROR($E78/1000*VLOOKUP($F78,Assumptions!$A$15:$E$18,5,FALSE),""))</f>
        <v/>
      </c>
      <c r="P78" s="40">
        <f>IF(OR($A78="",$N78="",$O78="",$I78="",$J78=""),"",IFERROR($N78*VLOOKUP($I78,Assumptions!$G$15:$H$18,2,FALSE)+$O78*VLOOKUP($J78,Assumptions!$J$15:$K$18,2,FALSE),""))</f>
        <v/>
      </c>
      <c r="Q78" s="40">
        <f>IF(OR($A78="",$E78="",$L78="",$M78=""),"",IFERROR(MAX($E78/1000*$L78,$M78),""))</f>
        <v/>
      </c>
      <c r="R78" s="40">
        <f>IF(OR($A78="",$G78="",$Q78=""),"",IFERROR(IF($G78="Per Event",$Q78,IF(AND($G78="Seasonal",$H78&lt;&gt;""),$Q78*$H78*Assumptions!$B$4,"")),""))</f>
        <v/>
      </c>
      <c r="S78" s="40">
        <f>IF(OR($A78="",$G78="",$P78=""),"",IFERROR(IF($G78="Per Event",$P78,IF(AND($G78="Seasonal",$H78&lt;&gt;""),$P78*$H78,"")),""))</f>
        <v/>
      </c>
      <c r="T78" s="40">
        <f>IF(OR($A78="",$R78="",$S78=""),"",IFERROR($R78-$S78,""))</f>
        <v/>
      </c>
      <c r="U78" s="41">
        <f>IF(OR($A78="",$R78="",$T78=""),"",IFERROR($T78/$R78,""))</f>
        <v/>
      </c>
      <c r="V78" s="15">
        <f>IF($A78="","",IF(OR($B78="",$B78&lt;Assumptions!$B$8,$B78&gt;Assumptions!$B$9),"Check date",IF(OR($E78="",$E78&lt;Assumptions!$B$6,$E78&gt;Assumptions!$B$7),"Check service area",IF(OR($F78="",$L78="",$M78=""),"Check service level",IF(AND($G78&lt;&gt;"Per Event",$G78&lt;&gt;"Seasonal"),"Check pricing method",IF(AND($G78="Seasonal",OR($H78="",$H78&lt;Assumptions!$B$10,$H78&gt;Assumptions!$B$11)),"Check event count",IF(OR($I78="",$J78="",$P78=""),"Check assignment",IF(OR($K78="",COUNTIF(Assumptions!$G$23:$G$27,$K78)=0),"Check status",IF($R78="","Check pricing inputs",IF($U78&lt;Assumptions!$B$5,"Review margin","Ready for review")))))))))</f>
        <v/>
      </c>
    </row>
    <row r="79">
      <c r="A79" s="18" t="n"/>
      <c r="B79" s="39" t="n"/>
      <c r="C79" s="18" t="n"/>
      <c r="D79" s="18" t="n"/>
      <c r="E79" s="20" t="n"/>
      <c r="F79" s="18" t="n"/>
      <c r="G79" s="18" t="n"/>
      <c r="H79" s="20" t="n"/>
      <c r="I79" s="18" t="n"/>
      <c r="J79" s="18" t="n"/>
      <c r="K79" s="18" t="n"/>
      <c r="L79" s="42">
        <f>IF(OR($A79="",$F79=""),"",IFERROR(VLOOKUP($F79,Assumptions!$A$15:$E$18,2,FALSE),""))</f>
        <v/>
      </c>
      <c r="M79" s="42">
        <f>IF(OR($A79="",$F79=""),"",IFERROR(VLOOKUP($F79,Assumptions!$A$15:$E$18,3,FALSE),""))</f>
        <v/>
      </c>
      <c r="N79" s="25">
        <f>IF(OR($A79="",$E79="",$F79="",$E79&lt;Assumptions!$B$6,$E79&gt;Assumptions!$B$7),"",IFERROR($E79/1000*VLOOKUP($F79,Assumptions!$A$15:$E$18,4,FALSE),""))</f>
        <v/>
      </c>
      <c r="O79" s="25">
        <f>IF(OR($A79="",$E79="",$F79="",$E79&lt;Assumptions!$B$6,$E79&gt;Assumptions!$B$7),"",IFERROR($E79/1000*VLOOKUP($F79,Assumptions!$A$15:$E$18,5,FALSE),""))</f>
        <v/>
      </c>
      <c r="P79" s="42">
        <f>IF(OR($A79="",$N79="",$O79="",$I79="",$J79=""),"",IFERROR($N79*VLOOKUP($I79,Assumptions!$G$15:$H$18,2,FALSE)+$O79*VLOOKUP($J79,Assumptions!$J$15:$K$18,2,FALSE),""))</f>
        <v/>
      </c>
      <c r="Q79" s="42">
        <f>IF(OR($A79="",$E79="",$L79="",$M79=""),"",IFERROR(MAX($E79/1000*$L79,$M79),""))</f>
        <v/>
      </c>
      <c r="R79" s="42">
        <f>IF(OR($A79="",$G79="",$Q79=""),"",IFERROR(IF($G79="Per Event",$Q79,IF(AND($G79="Seasonal",$H79&lt;&gt;""),$Q79*$H79*Assumptions!$B$4,"")),""))</f>
        <v/>
      </c>
      <c r="S79" s="42">
        <f>IF(OR($A79="",$G79="",$P79=""),"",IFERROR(IF($G79="Per Event",$P79,IF(AND($G79="Seasonal",$H79&lt;&gt;""),$P79*$H79,"")),""))</f>
        <v/>
      </c>
      <c r="T79" s="42">
        <f>IF(OR($A79="",$R79="",$S79=""),"",IFERROR($R79-$S79,""))</f>
        <v/>
      </c>
      <c r="U79" s="43">
        <f>IF(OR($A79="",$R79="",$T79=""),"",IFERROR($T79/$R79,""))</f>
        <v/>
      </c>
      <c r="V79" s="16">
        <f>IF($A79="","",IF(OR($B79="",$B79&lt;Assumptions!$B$8,$B79&gt;Assumptions!$B$9),"Check date",IF(OR($E79="",$E79&lt;Assumptions!$B$6,$E79&gt;Assumptions!$B$7),"Check service area",IF(OR($F79="",$L79="",$M79=""),"Check service level",IF(AND($G79&lt;&gt;"Per Event",$G79&lt;&gt;"Seasonal"),"Check pricing method",IF(AND($G79="Seasonal",OR($H79="",$H79&lt;Assumptions!$B$10,$H79&gt;Assumptions!$B$11)),"Check event count",IF(OR($I79="",$J79="",$P79=""),"Check assignment",IF(OR($K79="",COUNTIF(Assumptions!$G$23:$G$27,$K79)=0),"Check status",IF($R79="","Check pricing inputs",IF($U79&lt;Assumptions!$B$5,"Review margin","Ready for review")))))))))</f>
        <v/>
      </c>
    </row>
    <row r="80">
      <c r="A80" s="18" t="n"/>
      <c r="B80" s="39" t="n"/>
      <c r="C80" s="18" t="n"/>
      <c r="D80" s="18" t="n"/>
      <c r="E80" s="20" t="n"/>
      <c r="F80" s="18" t="n"/>
      <c r="G80" s="18" t="n"/>
      <c r="H80" s="20" t="n"/>
      <c r="I80" s="18" t="n"/>
      <c r="J80" s="18" t="n"/>
      <c r="K80" s="18" t="n"/>
      <c r="L80" s="40">
        <f>IF(OR($A80="",$F80=""),"",IFERROR(VLOOKUP($F80,Assumptions!$A$15:$E$18,2,FALSE),""))</f>
        <v/>
      </c>
      <c r="M80" s="40">
        <f>IF(OR($A80="",$F80=""),"",IFERROR(VLOOKUP($F80,Assumptions!$A$15:$E$18,3,FALSE),""))</f>
        <v/>
      </c>
      <c r="N80" s="22">
        <f>IF(OR($A80="",$E80="",$F80="",$E80&lt;Assumptions!$B$6,$E80&gt;Assumptions!$B$7),"",IFERROR($E80/1000*VLOOKUP($F80,Assumptions!$A$15:$E$18,4,FALSE),""))</f>
        <v/>
      </c>
      <c r="O80" s="22">
        <f>IF(OR($A80="",$E80="",$F80="",$E80&lt;Assumptions!$B$6,$E80&gt;Assumptions!$B$7),"",IFERROR($E80/1000*VLOOKUP($F80,Assumptions!$A$15:$E$18,5,FALSE),""))</f>
        <v/>
      </c>
      <c r="P80" s="40">
        <f>IF(OR($A80="",$N80="",$O80="",$I80="",$J80=""),"",IFERROR($N80*VLOOKUP($I80,Assumptions!$G$15:$H$18,2,FALSE)+$O80*VLOOKUP($J80,Assumptions!$J$15:$K$18,2,FALSE),""))</f>
        <v/>
      </c>
      <c r="Q80" s="40">
        <f>IF(OR($A80="",$E80="",$L80="",$M80=""),"",IFERROR(MAX($E80/1000*$L80,$M80),""))</f>
        <v/>
      </c>
      <c r="R80" s="40">
        <f>IF(OR($A80="",$G80="",$Q80=""),"",IFERROR(IF($G80="Per Event",$Q80,IF(AND($G80="Seasonal",$H80&lt;&gt;""),$Q80*$H80*Assumptions!$B$4,"")),""))</f>
        <v/>
      </c>
      <c r="S80" s="40">
        <f>IF(OR($A80="",$G80="",$P80=""),"",IFERROR(IF($G80="Per Event",$P80,IF(AND($G80="Seasonal",$H80&lt;&gt;""),$P80*$H80,"")),""))</f>
        <v/>
      </c>
      <c r="T80" s="40">
        <f>IF(OR($A80="",$R80="",$S80=""),"",IFERROR($R80-$S80,""))</f>
        <v/>
      </c>
      <c r="U80" s="41">
        <f>IF(OR($A80="",$R80="",$T80=""),"",IFERROR($T80/$R80,""))</f>
        <v/>
      </c>
      <c r="V80" s="15">
        <f>IF($A80="","",IF(OR($B80="",$B80&lt;Assumptions!$B$8,$B80&gt;Assumptions!$B$9),"Check date",IF(OR($E80="",$E80&lt;Assumptions!$B$6,$E80&gt;Assumptions!$B$7),"Check service area",IF(OR($F80="",$L80="",$M80=""),"Check service level",IF(AND($G80&lt;&gt;"Per Event",$G80&lt;&gt;"Seasonal"),"Check pricing method",IF(AND($G80="Seasonal",OR($H80="",$H80&lt;Assumptions!$B$10,$H80&gt;Assumptions!$B$11)),"Check event count",IF(OR($I80="",$J80="",$P80=""),"Check assignment",IF(OR($K80="",COUNTIF(Assumptions!$G$23:$G$27,$K80)=0),"Check status",IF($R80="","Check pricing inputs",IF($U80&lt;Assumptions!$B$5,"Review margin","Ready for review")))))))))</f>
        <v/>
      </c>
    </row>
    <row r="81">
      <c r="A81" s="18" t="n"/>
      <c r="B81" s="39" t="n"/>
      <c r="C81" s="18" t="n"/>
      <c r="D81" s="18" t="n"/>
      <c r="E81" s="20" t="n"/>
      <c r="F81" s="18" t="n"/>
      <c r="G81" s="18" t="n"/>
      <c r="H81" s="20" t="n"/>
      <c r="I81" s="18" t="n"/>
      <c r="J81" s="18" t="n"/>
      <c r="K81" s="18" t="n"/>
      <c r="L81" s="42">
        <f>IF(OR($A81="",$F81=""),"",IFERROR(VLOOKUP($F81,Assumptions!$A$15:$E$18,2,FALSE),""))</f>
        <v/>
      </c>
      <c r="M81" s="42">
        <f>IF(OR($A81="",$F81=""),"",IFERROR(VLOOKUP($F81,Assumptions!$A$15:$E$18,3,FALSE),""))</f>
        <v/>
      </c>
      <c r="N81" s="25">
        <f>IF(OR($A81="",$E81="",$F81="",$E81&lt;Assumptions!$B$6,$E81&gt;Assumptions!$B$7),"",IFERROR($E81/1000*VLOOKUP($F81,Assumptions!$A$15:$E$18,4,FALSE),""))</f>
        <v/>
      </c>
      <c r="O81" s="25">
        <f>IF(OR($A81="",$E81="",$F81="",$E81&lt;Assumptions!$B$6,$E81&gt;Assumptions!$B$7),"",IFERROR($E81/1000*VLOOKUP($F81,Assumptions!$A$15:$E$18,5,FALSE),""))</f>
        <v/>
      </c>
      <c r="P81" s="42">
        <f>IF(OR($A81="",$N81="",$O81="",$I81="",$J81=""),"",IFERROR($N81*VLOOKUP($I81,Assumptions!$G$15:$H$18,2,FALSE)+$O81*VLOOKUP($J81,Assumptions!$J$15:$K$18,2,FALSE),""))</f>
        <v/>
      </c>
      <c r="Q81" s="42">
        <f>IF(OR($A81="",$E81="",$L81="",$M81=""),"",IFERROR(MAX($E81/1000*$L81,$M81),""))</f>
        <v/>
      </c>
      <c r="R81" s="42">
        <f>IF(OR($A81="",$G81="",$Q81=""),"",IFERROR(IF($G81="Per Event",$Q81,IF(AND($G81="Seasonal",$H81&lt;&gt;""),$Q81*$H81*Assumptions!$B$4,"")),""))</f>
        <v/>
      </c>
      <c r="S81" s="42">
        <f>IF(OR($A81="",$G81="",$P81=""),"",IFERROR(IF($G81="Per Event",$P81,IF(AND($G81="Seasonal",$H81&lt;&gt;""),$P81*$H81,"")),""))</f>
        <v/>
      </c>
      <c r="T81" s="42">
        <f>IF(OR($A81="",$R81="",$S81=""),"",IFERROR($R81-$S81,""))</f>
        <v/>
      </c>
      <c r="U81" s="43">
        <f>IF(OR($A81="",$R81="",$T81=""),"",IFERROR($T81/$R81,""))</f>
        <v/>
      </c>
      <c r="V81" s="16">
        <f>IF($A81="","",IF(OR($B81="",$B81&lt;Assumptions!$B$8,$B81&gt;Assumptions!$B$9),"Check date",IF(OR($E81="",$E81&lt;Assumptions!$B$6,$E81&gt;Assumptions!$B$7),"Check service area",IF(OR($F81="",$L81="",$M81=""),"Check service level",IF(AND($G81&lt;&gt;"Per Event",$G81&lt;&gt;"Seasonal"),"Check pricing method",IF(AND($G81="Seasonal",OR($H81="",$H81&lt;Assumptions!$B$10,$H81&gt;Assumptions!$B$11)),"Check event count",IF(OR($I81="",$J81="",$P81=""),"Check assignment",IF(OR($K81="",COUNTIF(Assumptions!$G$23:$G$27,$K81)=0),"Check status",IF($R81="","Check pricing inputs",IF($U81&lt;Assumptions!$B$5,"Review margin","Ready for review")))))))))</f>
        <v/>
      </c>
    </row>
    <row r="82">
      <c r="A82" s="18" t="n"/>
      <c r="B82" s="39" t="n"/>
      <c r="C82" s="18" t="n"/>
      <c r="D82" s="18" t="n"/>
      <c r="E82" s="20" t="n"/>
      <c r="F82" s="18" t="n"/>
      <c r="G82" s="18" t="n"/>
      <c r="H82" s="20" t="n"/>
      <c r="I82" s="18" t="n"/>
      <c r="J82" s="18" t="n"/>
      <c r="K82" s="18" t="n"/>
      <c r="L82" s="40">
        <f>IF(OR($A82="",$F82=""),"",IFERROR(VLOOKUP($F82,Assumptions!$A$15:$E$18,2,FALSE),""))</f>
        <v/>
      </c>
      <c r="M82" s="40">
        <f>IF(OR($A82="",$F82=""),"",IFERROR(VLOOKUP($F82,Assumptions!$A$15:$E$18,3,FALSE),""))</f>
        <v/>
      </c>
      <c r="N82" s="22">
        <f>IF(OR($A82="",$E82="",$F82="",$E82&lt;Assumptions!$B$6,$E82&gt;Assumptions!$B$7),"",IFERROR($E82/1000*VLOOKUP($F82,Assumptions!$A$15:$E$18,4,FALSE),""))</f>
        <v/>
      </c>
      <c r="O82" s="22">
        <f>IF(OR($A82="",$E82="",$F82="",$E82&lt;Assumptions!$B$6,$E82&gt;Assumptions!$B$7),"",IFERROR($E82/1000*VLOOKUP($F82,Assumptions!$A$15:$E$18,5,FALSE),""))</f>
        <v/>
      </c>
      <c r="P82" s="40">
        <f>IF(OR($A82="",$N82="",$O82="",$I82="",$J82=""),"",IFERROR($N82*VLOOKUP($I82,Assumptions!$G$15:$H$18,2,FALSE)+$O82*VLOOKUP($J82,Assumptions!$J$15:$K$18,2,FALSE),""))</f>
        <v/>
      </c>
      <c r="Q82" s="40">
        <f>IF(OR($A82="",$E82="",$L82="",$M82=""),"",IFERROR(MAX($E82/1000*$L82,$M82),""))</f>
        <v/>
      </c>
      <c r="R82" s="40">
        <f>IF(OR($A82="",$G82="",$Q82=""),"",IFERROR(IF($G82="Per Event",$Q82,IF(AND($G82="Seasonal",$H82&lt;&gt;""),$Q82*$H82*Assumptions!$B$4,"")),""))</f>
        <v/>
      </c>
      <c r="S82" s="40">
        <f>IF(OR($A82="",$G82="",$P82=""),"",IFERROR(IF($G82="Per Event",$P82,IF(AND($G82="Seasonal",$H82&lt;&gt;""),$P82*$H82,"")),""))</f>
        <v/>
      </c>
      <c r="T82" s="40">
        <f>IF(OR($A82="",$R82="",$S82=""),"",IFERROR($R82-$S82,""))</f>
        <v/>
      </c>
      <c r="U82" s="41">
        <f>IF(OR($A82="",$R82="",$T82=""),"",IFERROR($T82/$R82,""))</f>
        <v/>
      </c>
      <c r="V82" s="15">
        <f>IF($A82="","",IF(OR($B82="",$B82&lt;Assumptions!$B$8,$B82&gt;Assumptions!$B$9),"Check date",IF(OR($E82="",$E82&lt;Assumptions!$B$6,$E82&gt;Assumptions!$B$7),"Check service area",IF(OR($F82="",$L82="",$M82=""),"Check service level",IF(AND($G82&lt;&gt;"Per Event",$G82&lt;&gt;"Seasonal"),"Check pricing method",IF(AND($G82="Seasonal",OR($H82="",$H82&lt;Assumptions!$B$10,$H82&gt;Assumptions!$B$11)),"Check event count",IF(OR($I82="",$J82="",$P82=""),"Check assignment",IF(OR($K82="",COUNTIF(Assumptions!$G$23:$G$27,$K82)=0),"Check status",IF($R82="","Check pricing inputs",IF($U82&lt;Assumptions!$B$5,"Review margin","Ready for review")))))))))</f>
        <v/>
      </c>
    </row>
    <row r="83">
      <c r="A83" s="18" t="n"/>
      <c r="B83" s="39" t="n"/>
      <c r="C83" s="18" t="n"/>
      <c r="D83" s="18" t="n"/>
      <c r="E83" s="20" t="n"/>
      <c r="F83" s="18" t="n"/>
      <c r="G83" s="18" t="n"/>
      <c r="H83" s="20" t="n"/>
      <c r="I83" s="18" t="n"/>
      <c r="J83" s="18" t="n"/>
      <c r="K83" s="18" t="n"/>
      <c r="L83" s="42">
        <f>IF(OR($A83="",$F83=""),"",IFERROR(VLOOKUP($F83,Assumptions!$A$15:$E$18,2,FALSE),""))</f>
        <v/>
      </c>
      <c r="M83" s="42">
        <f>IF(OR($A83="",$F83=""),"",IFERROR(VLOOKUP($F83,Assumptions!$A$15:$E$18,3,FALSE),""))</f>
        <v/>
      </c>
      <c r="N83" s="25">
        <f>IF(OR($A83="",$E83="",$F83="",$E83&lt;Assumptions!$B$6,$E83&gt;Assumptions!$B$7),"",IFERROR($E83/1000*VLOOKUP($F83,Assumptions!$A$15:$E$18,4,FALSE),""))</f>
        <v/>
      </c>
      <c r="O83" s="25">
        <f>IF(OR($A83="",$E83="",$F83="",$E83&lt;Assumptions!$B$6,$E83&gt;Assumptions!$B$7),"",IFERROR($E83/1000*VLOOKUP($F83,Assumptions!$A$15:$E$18,5,FALSE),""))</f>
        <v/>
      </c>
      <c r="P83" s="42">
        <f>IF(OR($A83="",$N83="",$O83="",$I83="",$J83=""),"",IFERROR($N83*VLOOKUP($I83,Assumptions!$G$15:$H$18,2,FALSE)+$O83*VLOOKUP($J83,Assumptions!$J$15:$K$18,2,FALSE),""))</f>
        <v/>
      </c>
      <c r="Q83" s="42">
        <f>IF(OR($A83="",$E83="",$L83="",$M83=""),"",IFERROR(MAX($E83/1000*$L83,$M83),""))</f>
        <v/>
      </c>
      <c r="R83" s="42">
        <f>IF(OR($A83="",$G83="",$Q83=""),"",IFERROR(IF($G83="Per Event",$Q83,IF(AND($G83="Seasonal",$H83&lt;&gt;""),$Q83*$H83*Assumptions!$B$4,"")),""))</f>
        <v/>
      </c>
      <c r="S83" s="42">
        <f>IF(OR($A83="",$G83="",$P83=""),"",IFERROR(IF($G83="Per Event",$P83,IF(AND($G83="Seasonal",$H83&lt;&gt;""),$P83*$H83,"")),""))</f>
        <v/>
      </c>
      <c r="T83" s="42">
        <f>IF(OR($A83="",$R83="",$S83=""),"",IFERROR($R83-$S83,""))</f>
        <v/>
      </c>
      <c r="U83" s="43">
        <f>IF(OR($A83="",$R83="",$T83=""),"",IFERROR($T83/$R83,""))</f>
        <v/>
      </c>
      <c r="V83" s="16">
        <f>IF($A83="","",IF(OR($B83="",$B83&lt;Assumptions!$B$8,$B83&gt;Assumptions!$B$9),"Check date",IF(OR($E83="",$E83&lt;Assumptions!$B$6,$E83&gt;Assumptions!$B$7),"Check service area",IF(OR($F83="",$L83="",$M83=""),"Check service level",IF(AND($G83&lt;&gt;"Per Event",$G83&lt;&gt;"Seasonal"),"Check pricing method",IF(AND($G83="Seasonal",OR($H83="",$H83&lt;Assumptions!$B$10,$H83&gt;Assumptions!$B$11)),"Check event count",IF(OR($I83="",$J83="",$P83=""),"Check assignment",IF(OR($K83="",COUNTIF(Assumptions!$G$23:$G$27,$K83)=0),"Check status",IF($R83="","Check pricing inputs",IF($U83&lt;Assumptions!$B$5,"Review margin","Ready for review")))))))))</f>
        <v/>
      </c>
    </row>
    <row r="84">
      <c r="A84" s="18" t="n"/>
      <c r="B84" s="39" t="n"/>
      <c r="C84" s="18" t="n"/>
      <c r="D84" s="18" t="n"/>
      <c r="E84" s="20" t="n"/>
      <c r="F84" s="18" t="n"/>
      <c r="G84" s="18" t="n"/>
      <c r="H84" s="20" t="n"/>
      <c r="I84" s="18" t="n"/>
      <c r="J84" s="18" t="n"/>
      <c r="K84" s="18" t="n"/>
      <c r="L84" s="40">
        <f>IF(OR($A84="",$F84=""),"",IFERROR(VLOOKUP($F84,Assumptions!$A$15:$E$18,2,FALSE),""))</f>
        <v/>
      </c>
      <c r="M84" s="40">
        <f>IF(OR($A84="",$F84=""),"",IFERROR(VLOOKUP($F84,Assumptions!$A$15:$E$18,3,FALSE),""))</f>
        <v/>
      </c>
      <c r="N84" s="22">
        <f>IF(OR($A84="",$E84="",$F84="",$E84&lt;Assumptions!$B$6,$E84&gt;Assumptions!$B$7),"",IFERROR($E84/1000*VLOOKUP($F84,Assumptions!$A$15:$E$18,4,FALSE),""))</f>
        <v/>
      </c>
      <c r="O84" s="22">
        <f>IF(OR($A84="",$E84="",$F84="",$E84&lt;Assumptions!$B$6,$E84&gt;Assumptions!$B$7),"",IFERROR($E84/1000*VLOOKUP($F84,Assumptions!$A$15:$E$18,5,FALSE),""))</f>
        <v/>
      </c>
      <c r="P84" s="40">
        <f>IF(OR($A84="",$N84="",$O84="",$I84="",$J84=""),"",IFERROR($N84*VLOOKUP($I84,Assumptions!$G$15:$H$18,2,FALSE)+$O84*VLOOKUP($J84,Assumptions!$J$15:$K$18,2,FALSE),""))</f>
        <v/>
      </c>
      <c r="Q84" s="40">
        <f>IF(OR($A84="",$E84="",$L84="",$M84=""),"",IFERROR(MAX($E84/1000*$L84,$M84),""))</f>
        <v/>
      </c>
      <c r="R84" s="40">
        <f>IF(OR($A84="",$G84="",$Q84=""),"",IFERROR(IF($G84="Per Event",$Q84,IF(AND($G84="Seasonal",$H84&lt;&gt;""),$Q84*$H84*Assumptions!$B$4,"")),""))</f>
        <v/>
      </c>
      <c r="S84" s="40">
        <f>IF(OR($A84="",$G84="",$P84=""),"",IFERROR(IF($G84="Per Event",$P84,IF(AND($G84="Seasonal",$H84&lt;&gt;""),$P84*$H84,"")),""))</f>
        <v/>
      </c>
      <c r="T84" s="40">
        <f>IF(OR($A84="",$R84="",$S84=""),"",IFERROR($R84-$S84,""))</f>
        <v/>
      </c>
      <c r="U84" s="41">
        <f>IF(OR($A84="",$R84="",$T84=""),"",IFERROR($T84/$R84,""))</f>
        <v/>
      </c>
      <c r="V84" s="15">
        <f>IF($A84="","",IF(OR($B84="",$B84&lt;Assumptions!$B$8,$B84&gt;Assumptions!$B$9),"Check date",IF(OR($E84="",$E84&lt;Assumptions!$B$6,$E84&gt;Assumptions!$B$7),"Check service area",IF(OR($F84="",$L84="",$M84=""),"Check service level",IF(AND($G84&lt;&gt;"Per Event",$G84&lt;&gt;"Seasonal"),"Check pricing method",IF(AND($G84="Seasonal",OR($H84="",$H84&lt;Assumptions!$B$10,$H84&gt;Assumptions!$B$11)),"Check event count",IF(OR($I84="",$J84="",$P84=""),"Check assignment",IF(OR($K84="",COUNTIF(Assumptions!$G$23:$G$27,$K84)=0),"Check status",IF($R84="","Check pricing inputs",IF($U84&lt;Assumptions!$B$5,"Review margin","Ready for review")))))))))</f>
        <v/>
      </c>
    </row>
    <row r="85">
      <c r="A85" s="18" t="n"/>
      <c r="B85" s="39" t="n"/>
      <c r="C85" s="18" t="n"/>
      <c r="D85" s="18" t="n"/>
      <c r="E85" s="20" t="n"/>
      <c r="F85" s="18" t="n"/>
      <c r="G85" s="18" t="n"/>
      <c r="H85" s="20" t="n"/>
      <c r="I85" s="18" t="n"/>
      <c r="J85" s="18" t="n"/>
      <c r="K85" s="18" t="n"/>
      <c r="L85" s="42">
        <f>IF(OR($A85="",$F85=""),"",IFERROR(VLOOKUP($F85,Assumptions!$A$15:$E$18,2,FALSE),""))</f>
        <v/>
      </c>
      <c r="M85" s="42">
        <f>IF(OR($A85="",$F85=""),"",IFERROR(VLOOKUP($F85,Assumptions!$A$15:$E$18,3,FALSE),""))</f>
        <v/>
      </c>
      <c r="N85" s="25">
        <f>IF(OR($A85="",$E85="",$F85="",$E85&lt;Assumptions!$B$6,$E85&gt;Assumptions!$B$7),"",IFERROR($E85/1000*VLOOKUP($F85,Assumptions!$A$15:$E$18,4,FALSE),""))</f>
        <v/>
      </c>
      <c r="O85" s="25">
        <f>IF(OR($A85="",$E85="",$F85="",$E85&lt;Assumptions!$B$6,$E85&gt;Assumptions!$B$7),"",IFERROR($E85/1000*VLOOKUP($F85,Assumptions!$A$15:$E$18,5,FALSE),""))</f>
        <v/>
      </c>
      <c r="P85" s="42">
        <f>IF(OR($A85="",$N85="",$O85="",$I85="",$J85=""),"",IFERROR($N85*VLOOKUP($I85,Assumptions!$G$15:$H$18,2,FALSE)+$O85*VLOOKUP($J85,Assumptions!$J$15:$K$18,2,FALSE),""))</f>
        <v/>
      </c>
      <c r="Q85" s="42">
        <f>IF(OR($A85="",$E85="",$L85="",$M85=""),"",IFERROR(MAX($E85/1000*$L85,$M85),""))</f>
        <v/>
      </c>
      <c r="R85" s="42">
        <f>IF(OR($A85="",$G85="",$Q85=""),"",IFERROR(IF($G85="Per Event",$Q85,IF(AND($G85="Seasonal",$H85&lt;&gt;""),$Q85*$H85*Assumptions!$B$4,"")),""))</f>
        <v/>
      </c>
      <c r="S85" s="42">
        <f>IF(OR($A85="",$G85="",$P85=""),"",IFERROR(IF($G85="Per Event",$P85,IF(AND($G85="Seasonal",$H85&lt;&gt;""),$P85*$H85,"")),""))</f>
        <v/>
      </c>
      <c r="T85" s="42">
        <f>IF(OR($A85="",$R85="",$S85=""),"",IFERROR($R85-$S85,""))</f>
        <v/>
      </c>
      <c r="U85" s="43">
        <f>IF(OR($A85="",$R85="",$T85=""),"",IFERROR($T85/$R85,""))</f>
        <v/>
      </c>
      <c r="V85" s="16">
        <f>IF($A85="","",IF(OR($B85="",$B85&lt;Assumptions!$B$8,$B85&gt;Assumptions!$B$9),"Check date",IF(OR($E85="",$E85&lt;Assumptions!$B$6,$E85&gt;Assumptions!$B$7),"Check service area",IF(OR($F85="",$L85="",$M85=""),"Check service level",IF(AND($G85&lt;&gt;"Per Event",$G85&lt;&gt;"Seasonal"),"Check pricing method",IF(AND($G85="Seasonal",OR($H85="",$H85&lt;Assumptions!$B$10,$H85&gt;Assumptions!$B$11)),"Check event count",IF(OR($I85="",$J85="",$P85=""),"Check assignment",IF(OR($K85="",COUNTIF(Assumptions!$G$23:$G$27,$K85)=0),"Check status",IF($R85="","Check pricing inputs",IF($U85&lt;Assumptions!$B$5,"Review margin","Ready for review")))))))))</f>
        <v/>
      </c>
    </row>
    <row r="86">
      <c r="A86" s="18" t="n"/>
      <c r="B86" s="39" t="n"/>
      <c r="C86" s="18" t="n"/>
      <c r="D86" s="18" t="n"/>
      <c r="E86" s="20" t="n"/>
      <c r="F86" s="18" t="n"/>
      <c r="G86" s="18" t="n"/>
      <c r="H86" s="20" t="n"/>
      <c r="I86" s="18" t="n"/>
      <c r="J86" s="18" t="n"/>
      <c r="K86" s="18" t="n"/>
      <c r="L86" s="40">
        <f>IF(OR($A86="",$F86=""),"",IFERROR(VLOOKUP($F86,Assumptions!$A$15:$E$18,2,FALSE),""))</f>
        <v/>
      </c>
      <c r="M86" s="40">
        <f>IF(OR($A86="",$F86=""),"",IFERROR(VLOOKUP($F86,Assumptions!$A$15:$E$18,3,FALSE),""))</f>
        <v/>
      </c>
      <c r="N86" s="22">
        <f>IF(OR($A86="",$E86="",$F86="",$E86&lt;Assumptions!$B$6,$E86&gt;Assumptions!$B$7),"",IFERROR($E86/1000*VLOOKUP($F86,Assumptions!$A$15:$E$18,4,FALSE),""))</f>
        <v/>
      </c>
      <c r="O86" s="22">
        <f>IF(OR($A86="",$E86="",$F86="",$E86&lt;Assumptions!$B$6,$E86&gt;Assumptions!$B$7),"",IFERROR($E86/1000*VLOOKUP($F86,Assumptions!$A$15:$E$18,5,FALSE),""))</f>
        <v/>
      </c>
      <c r="P86" s="40">
        <f>IF(OR($A86="",$N86="",$O86="",$I86="",$J86=""),"",IFERROR($N86*VLOOKUP($I86,Assumptions!$G$15:$H$18,2,FALSE)+$O86*VLOOKUP($J86,Assumptions!$J$15:$K$18,2,FALSE),""))</f>
        <v/>
      </c>
      <c r="Q86" s="40">
        <f>IF(OR($A86="",$E86="",$L86="",$M86=""),"",IFERROR(MAX($E86/1000*$L86,$M86),""))</f>
        <v/>
      </c>
      <c r="R86" s="40">
        <f>IF(OR($A86="",$G86="",$Q86=""),"",IFERROR(IF($G86="Per Event",$Q86,IF(AND($G86="Seasonal",$H86&lt;&gt;""),$Q86*$H86*Assumptions!$B$4,"")),""))</f>
        <v/>
      </c>
      <c r="S86" s="40">
        <f>IF(OR($A86="",$G86="",$P86=""),"",IFERROR(IF($G86="Per Event",$P86,IF(AND($G86="Seasonal",$H86&lt;&gt;""),$P86*$H86,"")),""))</f>
        <v/>
      </c>
      <c r="T86" s="40">
        <f>IF(OR($A86="",$R86="",$S86=""),"",IFERROR($R86-$S86,""))</f>
        <v/>
      </c>
      <c r="U86" s="41">
        <f>IF(OR($A86="",$R86="",$T86=""),"",IFERROR($T86/$R86,""))</f>
        <v/>
      </c>
      <c r="V86" s="15">
        <f>IF($A86="","",IF(OR($B86="",$B86&lt;Assumptions!$B$8,$B86&gt;Assumptions!$B$9),"Check date",IF(OR($E86="",$E86&lt;Assumptions!$B$6,$E86&gt;Assumptions!$B$7),"Check service area",IF(OR($F86="",$L86="",$M86=""),"Check service level",IF(AND($G86&lt;&gt;"Per Event",$G86&lt;&gt;"Seasonal"),"Check pricing method",IF(AND($G86="Seasonal",OR($H86="",$H86&lt;Assumptions!$B$10,$H86&gt;Assumptions!$B$11)),"Check event count",IF(OR($I86="",$J86="",$P86=""),"Check assignment",IF(OR($K86="",COUNTIF(Assumptions!$G$23:$G$27,$K86)=0),"Check status",IF($R86="","Check pricing inputs",IF($U86&lt;Assumptions!$B$5,"Review margin","Ready for review")))))))))</f>
        <v/>
      </c>
    </row>
    <row r="87">
      <c r="A87" s="18" t="n"/>
      <c r="B87" s="39" t="n"/>
      <c r="C87" s="18" t="n"/>
      <c r="D87" s="18" t="n"/>
      <c r="E87" s="20" t="n"/>
      <c r="F87" s="18" t="n"/>
      <c r="G87" s="18" t="n"/>
      <c r="H87" s="20" t="n"/>
      <c r="I87" s="18" t="n"/>
      <c r="J87" s="18" t="n"/>
      <c r="K87" s="18" t="n"/>
      <c r="L87" s="42">
        <f>IF(OR($A87="",$F87=""),"",IFERROR(VLOOKUP($F87,Assumptions!$A$15:$E$18,2,FALSE),""))</f>
        <v/>
      </c>
      <c r="M87" s="42">
        <f>IF(OR($A87="",$F87=""),"",IFERROR(VLOOKUP($F87,Assumptions!$A$15:$E$18,3,FALSE),""))</f>
        <v/>
      </c>
      <c r="N87" s="25">
        <f>IF(OR($A87="",$E87="",$F87="",$E87&lt;Assumptions!$B$6,$E87&gt;Assumptions!$B$7),"",IFERROR($E87/1000*VLOOKUP($F87,Assumptions!$A$15:$E$18,4,FALSE),""))</f>
        <v/>
      </c>
      <c r="O87" s="25">
        <f>IF(OR($A87="",$E87="",$F87="",$E87&lt;Assumptions!$B$6,$E87&gt;Assumptions!$B$7),"",IFERROR($E87/1000*VLOOKUP($F87,Assumptions!$A$15:$E$18,5,FALSE),""))</f>
        <v/>
      </c>
      <c r="P87" s="42">
        <f>IF(OR($A87="",$N87="",$O87="",$I87="",$J87=""),"",IFERROR($N87*VLOOKUP($I87,Assumptions!$G$15:$H$18,2,FALSE)+$O87*VLOOKUP($J87,Assumptions!$J$15:$K$18,2,FALSE),""))</f>
        <v/>
      </c>
      <c r="Q87" s="42">
        <f>IF(OR($A87="",$E87="",$L87="",$M87=""),"",IFERROR(MAX($E87/1000*$L87,$M87),""))</f>
        <v/>
      </c>
      <c r="R87" s="42">
        <f>IF(OR($A87="",$G87="",$Q87=""),"",IFERROR(IF($G87="Per Event",$Q87,IF(AND($G87="Seasonal",$H87&lt;&gt;""),$Q87*$H87*Assumptions!$B$4,"")),""))</f>
        <v/>
      </c>
      <c r="S87" s="42">
        <f>IF(OR($A87="",$G87="",$P87=""),"",IFERROR(IF($G87="Per Event",$P87,IF(AND($G87="Seasonal",$H87&lt;&gt;""),$P87*$H87,"")),""))</f>
        <v/>
      </c>
      <c r="T87" s="42">
        <f>IF(OR($A87="",$R87="",$S87=""),"",IFERROR($R87-$S87,""))</f>
        <v/>
      </c>
      <c r="U87" s="43">
        <f>IF(OR($A87="",$R87="",$T87=""),"",IFERROR($T87/$R87,""))</f>
        <v/>
      </c>
      <c r="V87" s="16">
        <f>IF($A87="","",IF(OR($B87="",$B87&lt;Assumptions!$B$8,$B87&gt;Assumptions!$B$9),"Check date",IF(OR($E87="",$E87&lt;Assumptions!$B$6,$E87&gt;Assumptions!$B$7),"Check service area",IF(OR($F87="",$L87="",$M87=""),"Check service level",IF(AND($G87&lt;&gt;"Per Event",$G87&lt;&gt;"Seasonal"),"Check pricing method",IF(AND($G87="Seasonal",OR($H87="",$H87&lt;Assumptions!$B$10,$H87&gt;Assumptions!$B$11)),"Check event count",IF(OR($I87="",$J87="",$P87=""),"Check assignment",IF(OR($K87="",COUNTIF(Assumptions!$G$23:$G$27,$K87)=0),"Check status",IF($R87="","Check pricing inputs",IF($U87&lt;Assumptions!$B$5,"Review margin","Ready for review")))))))))</f>
        <v/>
      </c>
    </row>
    <row r="88">
      <c r="A88" s="18" t="n"/>
      <c r="B88" s="39" t="n"/>
      <c r="C88" s="18" t="n"/>
      <c r="D88" s="18" t="n"/>
      <c r="E88" s="20" t="n"/>
      <c r="F88" s="18" t="n"/>
      <c r="G88" s="18" t="n"/>
      <c r="H88" s="20" t="n"/>
      <c r="I88" s="18" t="n"/>
      <c r="J88" s="18" t="n"/>
      <c r="K88" s="18" t="n"/>
      <c r="L88" s="40">
        <f>IF(OR($A88="",$F88=""),"",IFERROR(VLOOKUP($F88,Assumptions!$A$15:$E$18,2,FALSE),""))</f>
        <v/>
      </c>
      <c r="M88" s="40">
        <f>IF(OR($A88="",$F88=""),"",IFERROR(VLOOKUP($F88,Assumptions!$A$15:$E$18,3,FALSE),""))</f>
        <v/>
      </c>
      <c r="N88" s="22">
        <f>IF(OR($A88="",$E88="",$F88="",$E88&lt;Assumptions!$B$6,$E88&gt;Assumptions!$B$7),"",IFERROR($E88/1000*VLOOKUP($F88,Assumptions!$A$15:$E$18,4,FALSE),""))</f>
        <v/>
      </c>
      <c r="O88" s="22">
        <f>IF(OR($A88="",$E88="",$F88="",$E88&lt;Assumptions!$B$6,$E88&gt;Assumptions!$B$7),"",IFERROR($E88/1000*VLOOKUP($F88,Assumptions!$A$15:$E$18,5,FALSE),""))</f>
        <v/>
      </c>
      <c r="P88" s="40">
        <f>IF(OR($A88="",$N88="",$O88="",$I88="",$J88=""),"",IFERROR($N88*VLOOKUP($I88,Assumptions!$G$15:$H$18,2,FALSE)+$O88*VLOOKUP($J88,Assumptions!$J$15:$K$18,2,FALSE),""))</f>
        <v/>
      </c>
      <c r="Q88" s="40">
        <f>IF(OR($A88="",$E88="",$L88="",$M88=""),"",IFERROR(MAX($E88/1000*$L88,$M88),""))</f>
        <v/>
      </c>
      <c r="R88" s="40">
        <f>IF(OR($A88="",$G88="",$Q88=""),"",IFERROR(IF($G88="Per Event",$Q88,IF(AND($G88="Seasonal",$H88&lt;&gt;""),$Q88*$H88*Assumptions!$B$4,"")),""))</f>
        <v/>
      </c>
      <c r="S88" s="40">
        <f>IF(OR($A88="",$G88="",$P88=""),"",IFERROR(IF($G88="Per Event",$P88,IF(AND($G88="Seasonal",$H88&lt;&gt;""),$P88*$H88,"")),""))</f>
        <v/>
      </c>
      <c r="T88" s="40">
        <f>IF(OR($A88="",$R88="",$S88=""),"",IFERROR($R88-$S88,""))</f>
        <v/>
      </c>
      <c r="U88" s="41">
        <f>IF(OR($A88="",$R88="",$T88=""),"",IFERROR($T88/$R88,""))</f>
        <v/>
      </c>
      <c r="V88" s="15">
        <f>IF($A88="","",IF(OR($B88="",$B88&lt;Assumptions!$B$8,$B88&gt;Assumptions!$B$9),"Check date",IF(OR($E88="",$E88&lt;Assumptions!$B$6,$E88&gt;Assumptions!$B$7),"Check service area",IF(OR($F88="",$L88="",$M88=""),"Check service level",IF(AND($G88&lt;&gt;"Per Event",$G88&lt;&gt;"Seasonal"),"Check pricing method",IF(AND($G88="Seasonal",OR($H88="",$H88&lt;Assumptions!$B$10,$H88&gt;Assumptions!$B$11)),"Check event count",IF(OR($I88="",$J88="",$P88=""),"Check assignment",IF(OR($K88="",COUNTIF(Assumptions!$G$23:$G$27,$K88)=0),"Check status",IF($R88="","Check pricing inputs",IF($U88&lt;Assumptions!$B$5,"Review margin","Ready for review")))))))))</f>
        <v/>
      </c>
    </row>
    <row r="89">
      <c r="A89" s="18" t="n"/>
      <c r="B89" s="39" t="n"/>
      <c r="C89" s="18" t="n"/>
      <c r="D89" s="18" t="n"/>
      <c r="E89" s="20" t="n"/>
      <c r="F89" s="18" t="n"/>
      <c r="G89" s="18" t="n"/>
      <c r="H89" s="20" t="n"/>
      <c r="I89" s="18" t="n"/>
      <c r="J89" s="18" t="n"/>
      <c r="K89" s="18" t="n"/>
      <c r="L89" s="42">
        <f>IF(OR($A89="",$F89=""),"",IFERROR(VLOOKUP($F89,Assumptions!$A$15:$E$18,2,FALSE),""))</f>
        <v/>
      </c>
      <c r="M89" s="42">
        <f>IF(OR($A89="",$F89=""),"",IFERROR(VLOOKUP($F89,Assumptions!$A$15:$E$18,3,FALSE),""))</f>
        <v/>
      </c>
      <c r="N89" s="25">
        <f>IF(OR($A89="",$E89="",$F89="",$E89&lt;Assumptions!$B$6,$E89&gt;Assumptions!$B$7),"",IFERROR($E89/1000*VLOOKUP($F89,Assumptions!$A$15:$E$18,4,FALSE),""))</f>
        <v/>
      </c>
      <c r="O89" s="25">
        <f>IF(OR($A89="",$E89="",$F89="",$E89&lt;Assumptions!$B$6,$E89&gt;Assumptions!$B$7),"",IFERROR($E89/1000*VLOOKUP($F89,Assumptions!$A$15:$E$18,5,FALSE),""))</f>
        <v/>
      </c>
      <c r="P89" s="42">
        <f>IF(OR($A89="",$N89="",$O89="",$I89="",$J89=""),"",IFERROR($N89*VLOOKUP($I89,Assumptions!$G$15:$H$18,2,FALSE)+$O89*VLOOKUP($J89,Assumptions!$J$15:$K$18,2,FALSE),""))</f>
        <v/>
      </c>
      <c r="Q89" s="42">
        <f>IF(OR($A89="",$E89="",$L89="",$M89=""),"",IFERROR(MAX($E89/1000*$L89,$M89),""))</f>
        <v/>
      </c>
      <c r="R89" s="42">
        <f>IF(OR($A89="",$G89="",$Q89=""),"",IFERROR(IF($G89="Per Event",$Q89,IF(AND($G89="Seasonal",$H89&lt;&gt;""),$Q89*$H89*Assumptions!$B$4,"")),""))</f>
        <v/>
      </c>
      <c r="S89" s="42">
        <f>IF(OR($A89="",$G89="",$P89=""),"",IFERROR(IF($G89="Per Event",$P89,IF(AND($G89="Seasonal",$H89&lt;&gt;""),$P89*$H89,"")),""))</f>
        <v/>
      </c>
      <c r="T89" s="42">
        <f>IF(OR($A89="",$R89="",$S89=""),"",IFERROR($R89-$S89,""))</f>
        <v/>
      </c>
      <c r="U89" s="43">
        <f>IF(OR($A89="",$R89="",$T89=""),"",IFERROR($T89/$R89,""))</f>
        <v/>
      </c>
      <c r="V89" s="16">
        <f>IF($A89="","",IF(OR($B89="",$B89&lt;Assumptions!$B$8,$B89&gt;Assumptions!$B$9),"Check date",IF(OR($E89="",$E89&lt;Assumptions!$B$6,$E89&gt;Assumptions!$B$7),"Check service area",IF(OR($F89="",$L89="",$M89=""),"Check service level",IF(AND($G89&lt;&gt;"Per Event",$G89&lt;&gt;"Seasonal"),"Check pricing method",IF(AND($G89="Seasonal",OR($H89="",$H89&lt;Assumptions!$B$10,$H89&gt;Assumptions!$B$11)),"Check event count",IF(OR($I89="",$J89="",$P89=""),"Check assignment",IF(OR($K89="",COUNTIF(Assumptions!$G$23:$G$27,$K89)=0),"Check status",IF($R89="","Check pricing inputs",IF($U89&lt;Assumptions!$B$5,"Review margin","Ready for review")))))))))</f>
        <v/>
      </c>
    </row>
    <row r="90">
      <c r="A90" s="18" t="n"/>
      <c r="B90" s="39" t="n"/>
      <c r="C90" s="18" t="n"/>
      <c r="D90" s="18" t="n"/>
      <c r="E90" s="20" t="n"/>
      <c r="F90" s="18" t="n"/>
      <c r="G90" s="18" t="n"/>
      <c r="H90" s="20" t="n"/>
      <c r="I90" s="18" t="n"/>
      <c r="J90" s="18" t="n"/>
      <c r="K90" s="18" t="n"/>
      <c r="L90" s="40">
        <f>IF(OR($A90="",$F90=""),"",IFERROR(VLOOKUP($F90,Assumptions!$A$15:$E$18,2,FALSE),""))</f>
        <v/>
      </c>
      <c r="M90" s="40">
        <f>IF(OR($A90="",$F90=""),"",IFERROR(VLOOKUP($F90,Assumptions!$A$15:$E$18,3,FALSE),""))</f>
        <v/>
      </c>
      <c r="N90" s="22">
        <f>IF(OR($A90="",$E90="",$F90="",$E90&lt;Assumptions!$B$6,$E90&gt;Assumptions!$B$7),"",IFERROR($E90/1000*VLOOKUP($F90,Assumptions!$A$15:$E$18,4,FALSE),""))</f>
        <v/>
      </c>
      <c r="O90" s="22">
        <f>IF(OR($A90="",$E90="",$F90="",$E90&lt;Assumptions!$B$6,$E90&gt;Assumptions!$B$7),"",IFERROR($E90/1000*VLOOKUP($F90,Assumptions!$A$15:$E$18,5,FALSE),""))</f>
        <v/>
      </c>
      <c r="P90" s="40">
        <f>IF(OR($A90="",$N90="",$O90="",$I90="",$J90=""),"",IFERROR($N90*VLOOKUP($I90,Assumptions!$G$15:$H$18,2,FALSE)+$O90*VLOOKUP($J90,Assumptions!$J$15:$K$18,2,FALSE),""))</f>
        <v/>
      </c>
      <c r="Q90" s="40">
        <f>IF(OR($A90="",$E90="",$L90="",$M90=""),"",IFERROR(MAX($E90/1000*$L90,$M90),""))</f>
        <v/>
      </c>
      <c r="R90" s="40">
        <f>IF(OR($A90="",$G90="",$Q90=""),"",IFERROR(IF($G90="Per Event",$Q90,IF(AND($G90="Seasonal",$H90&lt;&gt;""),$Q90*$H90*Assumptions!$B$4,"")),""))</f>
        <v/>
      </c>
      <c r="S90" s="40">
        <f>IF(OR($A90="",$G90="",$P90=""),"",IFERROR(IF($G90="Per Event",$P90,IF(AND($G90="Seasonal",$H90&lt;&gt;""),$P90*$H90,"")),""))</f>
        <v/>
      </c>
      <c r="T90" s="40">
        <f>IF(OR($A90="",$R90="",$S90=""),"",IFERROR($R90-$S90,""))</f>
        <v/>
      </c>
      <c r="U90" s="41">
        <f>IF(OR($A90="",$R90="",$T90=""),"",IFERROR($T90/$R90,""))</f>
        <v/>
      </c>
      <c r="V90" s="15">
        <f>IF($A90="","",IF(OR($B90="",$B90&lt;Assumptions!$B$8,$B90&gt;Assumptions!$B$9),"Check date",IF(OR($E90="",$E90&lt;Assumptions!$B$6,$E90&gt;Assumptions!$B$7),"Check service area",IF(OR($F90="",$L90="",$M90=""),"Check service level",IF(AND($G90&lt;&gt;"Per Event",$G90&lt;&gt;"Seasonal"),"Check pricing method",IF(AND($G90="Seasonal",OR($H90="",$H90&lt;Assumptions!$B$10,$H90&gt;Assumptions!$B$11)),"Check event count",IF(OR($I90="",$J90="",$P90=""),"Check assignment",IF(OR($K90="",COUNTIF(Assumptions!$G$23:$G$27,$K90)=0),"Check status",IF($R90="","Check pricing inputs",IF($U90&lt;Assumptions!$B$5,"Review margin","Ready for review")))))))))</f>
        <v/>
      </c>
    </row>
    <row r="91">
      <c r="A91" s="18" t="n"/>
      <c r="B91" s="39" t="n"/>
      <c r="C91" s="18" t="n"/>
      <c r="D91" s="18" t="n"/>
      <c r="E91" s="20" t="n"/>
      <c r="F91" s="18" t="n"/>
      <c r="G91" s="18" t="n"/>
      <c r="H91" s="20" t="n"/>
      <c r="I91" s="18" t="n"/>
      <c r="J91" s="18" t="n"/>
      <c r="K91" s="18" t="n"/>
      <c r="L91" s="42">
        <f>IF(OR($A91="",$F91=""),"",IFERROR(VLOOKUP($F91,Assumptions!$A$15:$E$18,2,FALSE),""))</f>
        <v/>
      </c>
      <c r="M91" s="42">
        <f>IF(OR($A91="",$F91=""),"",IFERROR(VLOOKUP($F91,Assumptions!$A$15:$E$18,3,FALSE),""))</f>
        <v/>
      </c>
      <c r="N91" s="25">
        <f>IF(OR($A91="",$E91="",$F91="",$E91&lt;Assumptions!$B$6,$E91&gt;Assumptions!$B$7),"",IFERROR($E91/1000*VLOOKUP($F91,Assumptions!$A$15:$E$18,4,FALSE),""))</f>
        <v/>
      </c>
      <c r="O91" s="25">
        <f>IF(OR($A91="",$E91="",$F91="",$E91&lt;Assumptions!$B$6,$E91&gt;Assumptions!$B$7),"",IFERROR($E91/1000*VLOOKUP($F91,Assumptions!$A$15:$E$18,5,FALSE),""))</f>
        <v/>
      </c>
      <c r="P91" s="42">
        <f>IF(OR($A91="",$N91="",$O91="",$I91="",$J91=""),"",IFERROR($N91*VLOOKUP($I91,Assumptions!$G$15:$H$18,2,FALSE)+$O91*VLOOKUP($J91,Assumptions!$J$15:$K$18,2,FALSE),""))</f>
        <v/>
      </c>
      <c r="Q91" s="42">
        <f>IF(OR($A91="",$E91="",$L91="",$M91=""),"",IFERROR(MAX($E91/1000*$L91,$M91),""))</f>
        <v/>
      </c>
      <c r="R91" s="42">
        <f>IF(OR($A91="",$G91="",$Q91=""),"",IFERROR(IF($G91="Per Event",$Q91,IF(AND($G91="Seasonal",$H91&lt;&gt;""),$Q91*$H91*Assumptions!$B$4,"")),""))</f>
        <v/>
      </c>
      <c r="S91" s="42">
        <f>IF(OR($A91="",$G91="",$P91=""),"",IFERROR(IF($G91="Per Event",$P91,IF(AND($G91="Seasonal",$H91&lt;&gt;""),$P91*$H91,"")),""))</f>
        <v/>
      </c>
      <c r="T91" s="42">
        <f>IF(OR($A91="",$R91="",$S91=""),"",IFERROR($R91-$S91,""))</f>
        <v/>
      </c>
      <c r="U91" s="43">
        <f>IF(OR($A91="",$R91="",$T91=""),"",IFERROR($T91/$R91,""))</f>
        <v/>
      </c>
      <c r="V91" s="16">
        <f>IF($A91="","",IF(OR($B91="",$B91&lt;Assumptions!$B$8,$B91&gt;Assumptions!$B$9),"Check date",IF(OR($E91="",$E91&lt;Assumptions!$B$6,$E91&gt;Assumptions!$B$7),"Check service area",IF(OR($F91="",$L91="",$M91=""),"Check service level",IF(AND($G91&lt;&gt;"Per Event",$G91&lt;&gt;"Seasonal"),"Check pricing method",IF(AND($G91="Seasonal",OR($H91="",$H91&lt;Assumptions!$B$10,$H91&gt;Assumptions!$B$11)),"Check event count",IF(OR($I91="",$J91="",$P91=""),"Check assignment",IF(OR($K91="",COUNTIF(Assumptions!$G$23:$G$27,$K91)=0),"Check status",IF($R91="","Check pricing inputs",IF($U91&lt;Assumptions!$B$5,"Review margin","Ready for review")))))))))</f>
        <v/>
      </c>
    </row>
    <row r="92">
      <c r="A92" s="18" t="n"/>
      <c r="B92" s="39" t="n"/>
      <c r="C92" s="18" t="n"/>
      <c r="D92" s="18" t="n"/>
      <c r="E92" s="20" t="n"/>
      <c r="F92" s="18" t="n"/>
      <c r="G92" s="18" t="n"/>
      <c r="H92" s="20" t="n"/>
      <c r="I92" s="18" t="n"/>
      <c r="J92" s="18" t="n"/>
      <c r="K92" s="18" t="n"/>
      <c r="L92" s="40">
        <f>IF(OR($A92="",$F92=""),"",IFERROR(VLOOKUP($F92,Assumptions!$A$15:$E$18,2,FALSE),""))</f>
        <v/>
      </c>
      <c r="M92" s="40">
        <f>IF(OR($A92="",$F92=""),"",IFERROR(VLOOKUP($F92,Assumptions!$A$15:$E$18,3,FALSE),""))</f>
        <v/>
      </c>
      <c r="N92" s="22">
        <f>IF(OR($A92="",$E92="",$F92="",$E92&lt;Assumptions!$B$6,$E92&gt;Assumptions!$B$7),"",IFERROR($E92/1000*VLOOKUP($F92,Assumptions!$A$15:$E$18,4,FALSE),""))</f>
        <v/>
      </c>
      <c r="O92" s="22">
        <f>IF(OR($A92="",$E92="",$F92="",$E92&lt;Assumptions!$B$6,$E92&gt;Assumptions!$B$7),"",IFERROR($E92/1000*VLOOKUP($F92,Assumptions!$A$15:$E$18,5,FALSE),""))</f>
        <v/>
      </c>
      <c r="P92" s="40">
        <f>IF(OR($A92="",$N92="",$O92="",$I92="",$J92=""),"",IFERROR($N92*VLOOKUP($I92,Assumptions!$G$15:$H$18,2,FALSE)+$O92*VLOOKUP($J92,Assumptions!$J$15:$K$18,2,FALSE),""))</f>
        <v/>
      </c>
      <c r="Q92" s="40">
        <f>IF(OR($A92="",$E92="",$L92="",$M92=""),"",IFERROR(MAX($E92/1000*$L92,$M92),""))</f>
        <v/>
      </c>
      <c r="R92" s="40">
        <f>IF(OR($A92="",$G92="",$Q92=""),"",IFERROR(IF($G92="Per Event",$Q92,IF(AND($G92="Seasonal",$H92&lt;&gt;""),$Q92*$H92*Assumptions!$B$4,"")),""))</f>
        <v/>
      </c>
      <c r="S92" s="40">
        <f>IF(OR($A92="",$G92="",$P92=""),"",IFERROR(IF($G92="Per Event",$P92,IF(AND($G92="Seasonal",$H92&lt;&gt;""),$P92*$H92,"")),""))</f>
        <v/>
      </c>
      <c r="T92" s="40">
        <f>IF(OR($A92="",$R92="",$S92=""),"",IFERROR($R92-$S92,""))</f>
        <v/>
      </c>
      <c r="U92" s="41">
        <f>IF(OR($A92="",$R92="",$T92=""),"",IFERROR($T92/$R92,""))</f>
        <v/>
      </c>
      <c r="V92" s="15">
        <f>IF($A92="","",IF(OR($B92="",$B92&lt;Assumptions!$B$8,$B92&gt;Assumptions!$B$9),"Check date",IF(OR($E92="",$E92&lt;Assumptions!$B$6,$E92&gt;Assumptions!$B$7),"Check service area",IF(OR($F92="",$L92="",$M92=""),"Check service level",IF(AND($G92&lt;&gt;"Per Event",$G92&lt;&gt;"Seasonal"),"Check pricing method",IF(AND($G92="Seasonal",OR($H92="",$H92&lt;Assumptions!$B$10,$H92&gt;Assumptions!$B$11)),"Check event count",IF(OR($I92="",$J92="",$P92=""),"Check assignment",IF(OR($K92="",COUNTIF(Assumptions!$G$23:$G$27,$K92)=0),"Check status",IF($R92="","Check pricing inputs",IF($U92&lt;Assumptions!$B$5,"Review margin","Ready for review")))))))))</f>
        <v/>
      </c>
    </row>
    <row r="93">
      <c r="A93" s="18" t="n"/>
      <c r="B93" s="39" t="n"/>
      <c r="C93" s="18" t="n"/>
      <c r="D93" s="18" t="n"/>
      <c r="E93" s="20" t="n"/>
      <c r="F93" s="18" t="n"/>
      <c r="G93" s="18" t="n"/>
      <c r="H93" s="20" t="n"/>
      <c r="I93" s="18" t="n"/>
      <c r="J93" s="18" t="n"/>
      <c r="K93" s="18" t="n"/>
      <c r="L93" s="42">
        <f>IF(OR($A93="",$F93=""),"",IFERROR(VLOOKUP($F93,Assumptions!$A$15:$E$18,2,FALSE),""))</f>
        <v/>
      </c>
      <c r="M93" s="42">
        <f>IF(OR($A93="",$F93=""),"",IFERROR(VLOOKUP($F93,Assumptions!$A$15:$E$18,3,FALSE),""))</f>
        <v/>
      </c>
      <c r="N93" s="25">
        <f>IF(OR($A93="",$E93="",$F93="",$E93&lt;Assumptions!$B$6,$E93&gt;Assumptions!$B$7),"",IFERROR($E93/1000*VLOOKUP($F93,Assumptions!$A$15:$E$18,4,FALSE),""))</f>
        <v/>
      </c>
      <c r="O93" s="25">
        <f>IF(OR($A93="",$E93="",$F93="",$E93&lt;Assumptions!$B$6,$E93&gt;Assumptions!$B$7),"",IFERROR($E93/1000*VLOOKUP($F93,Assumptions!$A$15:$E$18,5,FALSE),""))</f>
        <v/>
      </c>
      <c r="P93" s="42">
        <f>IF(OR($A93="",$N93="",$O93="",$I93="",$J93=""),"",IFERROR($N93*VLOOKUP($I93,Assumptions!$G$15:$H$18,2,FALSE)+$O93*VLOOKUP($J93,Assumptions!$J$15:$K$18,2,FALSE),""))</f>
        <v/>
      </c>
      <c r="Q93" s="42">
        <f>IF(OR($A93="",$E93="",$L93="",$M93=""),"",IFERROR(MAX($E93/1000*$L93,$M93),""))</f>
        <v/>
      </c>
      <c r="R93" s="42">
        <f>IF(OR($A93="",$G93="",$Q93=""),"",IFERROR(IF($G93="Per Event",$Q93,IF(AND($G93="Seasonal",$H93&lt;&gt;""),$Q93*$H93*Assumptions!$B$4,"")),""))</f>
        <v/>
      </c>
      <c r="S93" s="42">
        <f>IF(OR($A93="",$G93="",$P93=""),"",IFERROR(IF($G93="Per Event",$P93,IF(AND($G93="Seasonal",$H93&lt;&gt;""),$P93*$H93,"")),""))</f>
        <v/>
      </c>
      <c r="T93" s="42">
        <f>IF(OR($A93="",$R93="",$S93=""),"",IFERROR($R93-$S93,""))</f>
        <v/>
      </c>
      <c r="U93" s="43">
        <f>IF(OR($A93="",$R93="",$T93=""),"",IFERROR($T93/$R93,""))</f>
        <v/>
      </c>
      <c r="V93" s="16">
        <f>IF($A93="","",IF(OR($B93="",$B93&lt;Assumptions!$B$8,$B93&gt;Assumptions!$B$9),"Check date",IF(OR($E93="",$E93&lt;Assumptions!$B$6,$E93&gt;Assumptions!$B$7),"Check service area",IF(OR($F93="",$L93="",$M93=""),"Check service level",IF(AND($G93&lt;&gt;"Per Event",$G93&lt;&gt;"Seasonal"),"Check pricing method",IF(AND($G93="Seasonal",OR($H93="",$H93&lt;Assumptions!$B$10,$H93&gt;Assumptions!$B$11)),"Check event count",IF(OR($I93="",$J93="",$P93=""),"Check assignment",IF(OR($K93="",COUNTIF(Assumptions!$G$23:$G$27,$K93)=0),"Check status",IF($R93="","Check pricing inputs",IF($U93&lt;Assumptions!$B$5,"Review margin","Ready for review")))))))))</f>
        <v/>
      </c>
    </row>
    <row r="94">
      <c r="A94" s="18" t="n"/>
      <c r="B94" s="39" t="n"/>
      <c r="C94" s="18" t="n"/>
      <c r="D94" s="18" t="n"/>
      <c r="E94" s="20" t="n"/>
      <c r="F94" s="18" t="n"/>
      <c r="G94" s="18" t="n"/>
      <c r="H94" s="20" t="n"/>
      <c r="I94" s="18" t="n"/>
      <c r="J94" s="18" t="n"/>
      <c r="K94" s="18" t="n"/>
      <c r="L94" s="40">
        <f>IF(OR($A94="",$F94=""),"",IFERROR(VLOOKUP($F94,Assumptions!$A$15:$E$18,2,FALSE),""))</f>
        <v/>
      </c>
      <c r="M94" s="40">
        <f>IF(OR($A94="",$F94=""),"",IFERROR(VLOOKUP($F94,Assumptions!$A$15:$E$18,3,FALSE),""))</f>
        <v/>
      </c>
      <c r="N94" s="22">
        <f>IF(OR($A94="",$E94="",$F94="",$E94&lt;Assumptions!$B$6,$E94&gt;Assumptions!$B$7),"",IFERROR($E94/1000*VLOOKUP($F94,Assumptions!$A$15:$E$18,4,FALSE),""))</f>
        <v/>
      </c>
      <c r="O94" s="22">
        <f>IF(OR($A94="",$E94="",$F94="",$E94&lt;Assumptions!$B$6,$E94&gt;Assumptions!$B$7),"",IFERROR($E94/1000*VLOOKUP($F94,Assumptions!$A$15:$E$18,5,FALSE),""))</f>
        <v/>
      </c>
      <c r="P94" s="40">
        <f>IF(OR($A94="",$N94="",$O94="",$I94="",$J94=""),"",IFERROR($N94*VLOOKUP($I94,Assumptions!$G$15:$H$18,2,FALSE)+$O94*VLOOKUP($J94,Assumptions!$J$15:$K$18,2,FALSE),""))</f>
        <v/>
      </c>
      <c r="Q94" s="40">
        <f>IF(OR($A94="",$E94="",$L94="",$M94=""),"",IFERROR(MAX($E94/1000*$L94,$M94),""))</f>
        <v/>
      </c>
      <c r="R94" s="40">
        <f>IF(OR($A94="",$G94="",$Q94=""),"",IFERROR(IF($G94="Per Event",$Q94,IF(AND($G94="Seasonal",$H94&lt;&gt;""),$Q94*$H94*Assumptions!$B$4,"")),""))</f>
        <v/>
      </c>
      <c r="S94" s="40">
        <f>IF(OR($A94="",$G94="",$P94=""),"",IFERROR(IF($G94="Per Event",$P94,IF(AND($G94="Seasonal",$H94&lt;&gt;""),$P94*$H94,"")),""))</f>
        <v/>
      </c>
      <c r="T94" s="40">
        <f>IF(OR($A94="",$R94="",$S94=""),"",IFERROR($R94-$S94,""))</f>
        <v/>
      </c>
      <c r="U94" s="41">
        <f>IF(OR($A94="",$R94="",$T94=""),"",IFERROR($T94/$R94,""))</f>
        <v/>
      </c>
      <c r="V94" s="15">
        <f>IF($A94="","",IF(OR($B94="",$B94&lt;Assumptions!$B$8,$B94&gt;Assumptions!$B$9),"Check date",IF(OR($E94="",$E94&lt;Assumptions!$B$6,$E94&gt;Assumptions!$B$7),"Check service area",IF(OR($F94="",$L94="",$M94=""),"Check service level",IF(AND($G94&lt;&gt;"Per Event",$G94&lt;&gt;"Seasonal"),"Check pricing method",IF(AND($G94="Seasonal",OR($H94="",$H94&lt;Assumptions!$B$10,$H94&gt;Assumptions!$B$11)),"Check event count",IF(OR($I94="",$J94="",$P94=""),"Check assignment",IF(OR($K94="",COUNTIF(Assumptions!$G$23:$G$27,$K94)=0),"Check status",IF($R94="","Check pricing inputs",IF($U94&lt;Assumptions!$B$5,"Review margin","Ready for review")))))))))</f>
        <v/>
      </c>
    </row>
    <row r="95">
      <c r="A95" s="18" t="n"/>
      <c r="B95" s="39" t="n"/>
      <c r="C95" s="18" t="n"/>
      <c r="D95" s="18" t="n"/>
      <c r="E95" s="20" t="n"/>
      <c r="F95" s="18" t="n"/>
      <c r="G95" s="18" t="n"/>
      <c r="H95" s="20" t="n"/>
      <c r="I95" s="18" t="n"/>
      <c r="J95" s="18" t="n"/>
      <c r="K95" s="18" t="n"/>
      <c r="L95" s="42">
        <f>IF(OR($A95="",$F95=""),"",IFERROR(VLOOKUP($F95,Assumptions!$A$15:$E$18,2,FALSE),""))</f>
        <v/>
      </c>
      <c r="M95" s="42">
        <f>IF(OR($A95="",$F95=""),"",IFERROR(VLOOKUP($F95,Assumptions!$A$15:$E$18,3,FALSE),""))</f>
        <v/>
      </c>
      <c r="N95" s="25">
        <f>IF(OR($A95="",$E95="",$F95="",$E95&lt;Assumptions!$B$6,$E95&gt;Assumptions!$B$7),"",IFERROR($E95/1000*VLOOKUP($F95,Assumptions!$A$15:$E$18,4,FALSE),""))</f>
        <v/>
      </c>
      <c r="O95" s="25">
        <f>IF(OR($A95="",$E95="",$F95="",$E95&lt;Assumptions!$B$6,$E95&gt;Assumptions!$B$7),"",IFERROR($E95/1000*VLOOKUP($F95,Assumptions!$A$15:$E$18,5,FALSE),""))</f>
        <v/>
      </c>
      <c r="P95" s="42">
        <f>IF(OR($A95="",$N95="",$O95="",$I95="",$J95=""),"",IFERROR($N95*VLOOKUP($I95,Assumptions!$G$15:$H$18,2,FALSE)+$O95*VLOOKUP($J95,Assumptions!$J$15:$K$18,2,FALSE),""))</f>
        <v/>
      </c>
      <c r="Q95" s="42">
        <f>IF(OR($A95="",$E95="",$L95="",$M95=""),"",IFERROR(MAX($E95/1000*$L95,$M95),""))</f>
        <v/>
      </c>
      <c r="R95" s="42">
        <f>IF(OR($A95="",$G95="",$Q95=""),"",IFERROR(IF($G95="Per Event",$Q95,IF(AND($G95="Seasonal",$H95&lt;&gt;""),$Q95*$H95*Assumptions!$B$4,"")),""))</f>
        <v/>
      </c>
      <c r="S95" s="42">
        <f>IF(OR($A95="",$G95="",$P95=""),"",IFERROR(IF($G95="Per Event",$P95,IF(AND($G95="Seasonal",$H95&lt;&gt;""),$P95*$H95,"")),""))</f>
        <v/>
      </c>
      <c r="T95" s="42">
        <f>IF(OR($A95="",$R95="",$S95=""),"",IFERROR($R95-$S95,""))</f>
        <v/>
      </c>
      <c r="U95" s="43">
        <f>IF(OR($A95="",$R95="",$T95=""),"",IFERROR($T95/$R95,""))</f>
        <v/>
      </c>
      <c r="V95" s="16">
        <f>IF($A95="","",IF(OR($B95="",$B95&lt;Assumptions!$B$8,$B95&gt;Assumptions!$B$9),"Check date",IF(OR($E95="",$E95&lt;Assumptions!$B$6,$E95&gt;Assumptions!$B$7),"Check service area",IF(OR($F95="",$L95="",$M95=""),"Check service level",IF(AND($G95&lt;&gt;"Per Event",$G95&lt;&gt;"Seasonal"),"Check pricing method",IF(AND($G95="Seasonal",OR($H95="",$H95&lt;Assumptions!$B$10,$H95&gt;Assumptions!$B$11)),"Check event count",IF(OR($I95="",$J95="",$P95=""),"Check assignment",IF(OR($K95="",COUNTIF(Assumptions!$G$23:$G$27,$K95)=0),"Check status",IF($R95="","Check pricing inputs",IF($U95&lt;Assumptions!$B$5,"Review margin","Ready for review")))))))))</f>
        <v/>
      </c>
    </row>
    <row r="96">
      <c r="A96" s="18" t="n"/>
      <c r="B96" s="39" t="n"/>
      <c r="C96" s="18" t="n"/>
      <c r="D96" s="18" t="n"/>
      <c r="E96" s="20" t="n"/>
      <c r="F96" s="18" t="n"/>
      <c r="G96" s="18" t="n"/>
      <c r="H96" s="20" t="n"/>
      <c r="I96" s="18" t="n"/>
      <c r="J96" s="18" t="n"/>
      <c r="K96" s="18" t="n"/>
      <c r="L96" s="40">
        <f>IF(OR($A96="",$F96=""),"",IFERROR(VLOOKUP($F96,Assumptions!$A$15:$E$18,2,FALSE),""))</f>
        <v/>
      </c>
      <c r="M96" s="40">
        <f>IF(OR($A96="",$F96=""),"",IFERROR(VLOOKUP($F96,Assumptions!$A$15:$E$18,3,FALSE),""))</f>
        <v/>
      </c>
      <c r="N96" s="22">
        <f>IF(OR($A96="",$E96="",$F96="",$E96&lt;Assumptions!$B$6,$E96&gt;Assumptions!$B$7),"",IFERROR($E96/1000*VLOOKUP($F96,Assumptions!$A$15:$E$18,4,FALSE),""))</f>
        <v/>
      </c>
      <c r="O96" s="22">
        <f>IF(OR($A96="",$E96="",$F96="",$E96&lt;Assumptions!$B$6,$E96&gt;Assumptions!$B$7),"",IFERROR($E96/1000*VLOOKUP($F96,Assumptions!$A$15:$E$18,5,FALSE),""))</f>
        <v/>
      </c>
      <c r="P96" s="40">
        <f>IF(OR($A96="",$N96="",$O96="",$I96="",$J96=""),"",IFERROR($N96*VLOOKUP($I96,Assumptions!$G$15:$H$18,2,FALSE)+$O96*VLOOKUP($J96,Assumptions!$J$15:$K$18,2,FALSE),""))</f>
        <v/>
      </c>
      <c r="Q96" s="40">
        <f>IF(OR($A96="",$E96="",$L96="",$M96=""),"",IFERROR(MAX($E96/1000*$L96,$M96),""))</f>
        <v/>
      </c>
      <c r="R96" s="40">
        <f>IF(OR($A96="",$G96="",$Q96=""),"",IFERROR(IF($G96="Per Event",$Q96,IF(AND($G96="Seasonal",$H96&lt;&gt;""),$Q96*$H96*Assumptions!$B$4,"")),""))</f>
        <v/>
      </c>
      <c r="S96" s="40">
        <f>IF(OR($A96="",$G96="",$P96=""),"",IFERROR(IF($G96="Per Event",$P96,IF(AND($G96="Seasonal",$H96&lt;&gt;""),$P96*$H96,"")),""))</f>
        <v/>
      </c>
      <c r="T96" s="40">
        <f>IF(OR($A96="",$R96="",$S96=""),"",IFERROR($R96-$S96,""))</f>
        <v/>
      </c>
      <c r="U96" s="41">
        <f>IF(OR($A96="",$R96="",$T96=""),"",IFERROR($T96/$R96,""))</f>
        <v/>
      </c>
      <c r="V96" s="15">
        <f>IF($A96="","",IF(OR($B96="",$B96&lt;Assumptions!$B$8,$B96&gt;Assumptions!$B$9),"Check date",IF(OR($E96="",$E96&lt;Assumptions!$B$6,$E96&gt;Assumptions!$B$7),"Check service area",IF(OR($F96="",$L96="",$M96=""),"Check service level",IF(AND($G96&lt;&gt;"Per Event",$G96&lt;&gt;"Seasonal"),"Check pricing method",IF(AND($G96="Seasonal",OR($H96="",$H96&lt;Assumptions!$B$10,$H96&gt;Assumptions!$B$11)),"Check event count",IF(OR($I96="",$J96="",$P96=""),"Check assignment",IF(OR($K96="",COUNTIF(Assumptions!$G$23:$G$27,$K96)=0),"Check status",IF($R96="","Check pricing inputs",IF($U96&lt;Assumptions!$B$5,"Review margin","Ready for review")))))))))</f>
        <v/>
      </c>
    </row>
    <row r="97">
      <c r="A97" s="18" t="n"/>
      <c r="B97" s="39" t="n"/>
      <c r="C97" s="18" t="n"/>
      <c r="D97" s="18" t="n"/>
      <c r="E97" s="20" t="n"/>
      <c r="F97" s="18" t="n"/>
      <c r="G97" s="18" t="n"/>
      <c r="H97" s="20" t="n"/>
      <c r="I97" s="18" t="n"/>
      <c r="J97" s="18" t="n"/>
      <c r="K97" s="18" t="n"/>
      <c r="L97" s="42">
        <f>IF(OR($A97="",$F97=""),"",IFERROR(VLOOKUP($F97,Assumptions!$A$15:$E$18,2,FALSE),""))</f>
        <v/>
      </c>
      <c r="M97" s="42">
        <f>IF(OR($A97="",$F97=""),"",IFERROR(VLOOKUP($F97,Assumptions!$A$15:$E$18,3,FALSE),""))</f>
        <v/>
      </c>
      <c r="N97" s="25">
        <f>IF(OR($A97="",$E97="",$F97="",$E97&lt;Assumptions!$B$6,$E97&gt;Assumptions!$B$7),"",IFERROR($E97/1000*VLOOKUP($F97,Assumptions!$A$15:$E$18,4,FALSE),""))</f>
        <v/>
      </c>
      <c r="O97" s="25">
        <f>IF(OR($A97="",$E97="",$F97="",$E97&lt;Assumptions!$B$6,$E97&gt;Assumptions!$B$7),"",IFERROR($E97/1000*VLOOKUP($F97,Assumptions!$A$15:$E$18,5,FALSE),""))</f>
        <v/>
      </c>
      <c r="P97" s="42">
        <f>IF(OR($A97="",$N97="",$O97="",$I97="",$J97=""),"",IFERROR($N97*VLOOKUP($I97,Assumptions!$G$15:$H$18,2,FALSE)+$O97*VLOOKUP($J97,Assumptions!$J$15:$K$18,2,FALSE),""))</f>
        <v/>
      </c>
      <c r="Q97" s="42">
        <f>IF(OR($A97="",$E97="",$L97="",$M97=""),"",IFERROR(MAX($E97/1000*$L97,$M97),""))</f>
        <v/>
      </c>
      <c r="R97" s="42">
        <f>IF(OR($A97="",$G97="",$Q97=""),"",IFERROR(IF($G97="Per Event",$Q97,IF(AND($G97="Seasonal",$H97&lt;&gt;""),$Q97*$H97*Assumptions!$B$4,"")),""))</f>
        <v/>
      </c>
      <c r="S97" s="42">
        <f>IF(OR($A97="",$G97="",$P97=""),"",IFERROR(IF($G97="Per Event",$P97,IF(AND($G97="Seasonal",$H97&lt;&gt;""),$P97*$H97,"")),""))</f>
        <v/>
      </c>
      <c r="T97" s="42">
        <f>IF(OR($A97="",$R97="",$S97=""),"",IFERROR($R97-$S97,""))</f>
        <v/>
      </c>
      <c r="U97" s="43">
        <f>IF(OR($A97="",$R97="",$T97=""),"",IFERROR($T97/$R97,""))</f>
        <v/>
      </c>
      <c r="V97" s="16">
        <f>IF($A97="","",IF(OR($B97="",$B97&lt;Assumptions!$B$8,$B97&gt;Assumptions!$B$9),"Check date",IF(OR($E97="",$E97&lt;Assumptions!$B$6,$E97&gt;Assumptions!$B$7),"Check service area",IF(OR($F97="",$L97="",$M97=""),"Check service level",IF(AND($G97&lt;&gt;"Per Event",$G97&lt;&gt;"Seasonal"),"Check pricing method",IF(AND($G97="Seasonal",OR($H97="",$H97&lt;Assumptions!$B$10,$H97&gt;Assumptions!$B$11)),"Check event count",IF(OR($I97="",$J97="",$P97=""),"Check assignment",IF(OR($K97="",COUNTIF(Assumptions!$G$23:$G$27,$K97)=0),"Check status",IF($R97="","Check pricing inputs",IF($U97&lt;Assumptions!$B$5,"Review margin","Ready for review")))))))))</f>
        <v/>
      </c>
    </row>
    <row r="98">
      <c r="A98" s="18" t="n"/>
      <c r="B98" s="39" t="n"/>
      <c r="C98" s="18" t="n"/>
      <c r="D98" s="18" t="n"/>
      <c r="E98" s="20" t="n"/>
      <c r="F98" s="18" t="n"/>
      <c r="G98" s="18" t="n"/>
      <c r="H98" s="20" t="n"/>
      <c r="I98" s="18" t="n"/>
      <c r="J98" s="18" t="n"/>
      <c r="K98" s="18" t="n"/>
      <c r="L98" s="40">
        <f>IF(OR($A98="",$F98=""),"",IFERROR(VLOOKUP($F98,Assumptions!$A$15:$E$18,2,FALSE),""))</f>
        <v/>
      </c>
      <c r="M98" s="40">
        <f>IF(OR($A98="",$F98=""),"",IFERROR(VLOOKUP($F98,Assumptions!$A$15:$E$18,3,FALSE),""))</f>
        <v/>
      </c>
      <c r="N98" s="22">
        <f>IF(OR($A98="",$E98="",$F98="",$E98&lt;Assumptions!$B$6,$E98&gt;Assumptions!$B$7),"",IFERROR($E98/1000*VLOOKUP($F98,Assumptions!$A$15:$E$18,4,FALSE),""))</f>
        <v/>
      </c>
      <c r="O98" s="22">
        <f>IF(OR($A98="",$E98="",$F98="",$E98&lt;Assumptions!$B$6,$E98&gt;Assumptions!$B$7),"",IFERROR($E98/1000*VLOOKUP($F98,Assumptions!$A$15:$E$18,5,FALSE),""))</f>
        <v/>
      </c>
      <c r="P98" s="40">
        <f>IF(OR($A98="",$N98="",$O98="",$I98="",$J98=""),"",IFERROR($N98*VLOOKUP($I98,Assumptions!$G$15:$H$18,2,FALSE)+$O98*VLOOKUP($J98,Assumptions!$J$15:$K$18,2,FALSE),""))</f>
        <v/>
      </c>
      <c r="Q98" s="40">
        <f>IF(OR($A98="",$E98="",$L98="",$M98=""),"",IFERROR(MAX($E98/1000*$L98,$M98),""))</f>
        <v/>
      </c>
      <c r="R98" s="40">
        <f>IF(OR($A98="",$G98="",$Q98=""),"",IFERROR(IF($G98="Per Event",$Q98,IF(AND($G98="Seasonal",$H98&lt;&gt;""),$Q98*$H98*Assumptions!$B$4,"")),""))</f>
        <v/>
      </c>
      <c r="S98" s="40">
        <f>IF(OR($A98="",$G98="",$P98=""),"",IFERROR(IF($G98="Per Event",$P98,IF(AND($G98="Seasonal",$H98&lt;&gt;""),$P98*$H98,"")),""))</f>
        <v/>
      </c>
      <c r="T98" s="40">
        <f>IF(OR($A98="",$R98="",$S98=""),"",IFERROR($R98-$S98,""))</f>
        <v/>
      </c>
      <c r="U98" s="41">
        <f>IF(OR($A98="",$R98="",$T98=""),"",IFERROR($T98/$R98,""))</f>
        <v/>
      </c>
      <c r="V98" s="15">
        <f>IF($A98="","",IF(OR($B98="",$B98&lt;Assumptions!$B$8,$B98&gt;Assumptions!$B$9),"Check date",IF(OR($E98="",$E98&lt;Assumptions!$B$6,$E98&gt;Assumptions!$B$7),"Check service area",IF(OR($F98="",$L98="",$M98=""),"Check service level",IF(AND($G98&lt;&gt;"Per Event",$G98&lt;&gt;"Seasonal"),"Check pricing method",IF(AND($G98="Seasonal",OR($H98="",$H98&lt;Assumptions!$B$10,$H98&gt;Assumptions!$B$11)),"Check event count",IF(OR($I98="",$J98="",$P98=""),"Check assignment",IF(OR($K98="",COUNTIF(Assumptions!$G$23:$G$27,$K98)=0),"Check status",IF($R98="","Check pricing inputs",IF($U98&lt;Assumptions!$B$5,"Review margin","Ready for review")))))))))</f>
        <v/>
      </c>
    </row>
    <row r="99">
      <c r="A99" s="18" t="n"/>
      <c r="B99" s="39" t="n"/>
      <c r="C99" s="18" t="n"/>
      <c r="D99" s="18" t="n"/>
      <c r="E99" s="20" t="n"/>
      <c r="F99" s="18" t="n"/>
      <c r="G99" s="18" t="n"/>
      <c r="H99" s="20" t="n"/>
      <c r="I99" s="18" t="n"/>
      <c r="J99" s="18" t="n"/>
      <c r="K99" s="18" t="n"/>
      <c r="L99" s="42">
        <f>IF(OR($A99="",$F99=""),"",IFERROR(VLOOKUP($F99,Assumptions!$A$15:$E$18,2,FALSE),""))</f>
        <v/>
      </c>
      <c r="M99" s="42">
        <f>IF(OR($A99="",$F99=""),"",IFERROR(VLOOKUP($F99,Assumptions!$A$15:$E$18,3,FALSE),""))</f>
        <v/>
      </c>
      <c r="N99" s="25">
        <f>IF(OR($A99="",$E99="",$F99="",$E99&lt;Assumptions!$B$6,$E99&gt;Assumptions!$B$7),"",IFERROR($E99/1000*VLOOKUP($F99,Assumptions!$A$15:$E$18,4,FALSE),""))</f>
        <v/>
      </c>
      <c r="O99" s="25">
        <f>IF(OR($A99="",$E99="",$F99="",$E99&lt;Assumptions!$B$6,$E99&gt;Assumptions!$B$7),"",IFERROR($E99/1000*VLOOKUP($F99,Assumptions!$A$15:$E$18,5,FALSE),""))</f>
        <v/>
      </c>
      <c r="P99" s="42">
        <f>IF(OR($A99="",$N99="",$O99="",$I99="",$J99=""),"",IFERROR($N99*VLOOKUP($I99,Assumptions!$G$15:$H$18,2,FALSE)+$O99*VLOOKUP($J99,Assumptions!$J$15:$K$18,2,FALSE),""))</f>
        <v/>
      </c>
      <c r="Q99" s="42">
        <f>IF(OR($A99="",$E99="",$L99="",$M99=""),"",IFERROR(MAX($E99/1000*$L99,$M99),""))</f>
        <v/>
      </c>
      <c r="R99" s="42">
        <f>IF(OR($A99="",$G99="",$Q99=""),"",IFERROR(IF($G99="Per Event",$Q99,IF(AND($G99="Seasonal",$H99&lt;&gt;""),$Q99*$H99*Assumptions!$B$4,"")),""))</f>
        <v/>
      </c>
      <c r="S99" s="42">
        <f>IF(OR($A99="",$G99="",$P99=""),"",IFERROR(IF($G99="Per Event",$P99,IF(AND($G99="Seasonal",$H99&lt;&gt;""),$P99*$H99,"")),""))</f>
        <v/>
      </c>
      <c r="T99" s="42">
        <f>IF(OR($A99="",$R99="",$S99=""),"",IFERROR($R99-$S99,""))</f>
        <v/>
      </c>
      <c r="U99" s="43">
        <f>IF(OR($A99="",$R99="",$T99=""),"",IFERROR($T99/$R99,""))</f>
        <v/>
      </c>
      <c r="V99" s="16">
        <f>IF($A99="","",IF(OR($B99="",$B99&lt;Assumptions!$B$8,$B99&gt;Assumptions!$B$9),"Check date",IF(OR($E99="",$E99&lt;Assumptions!$B$6,$E99&gt;Assumptions!$B$7),"Check service area",IF(OR($F99="",$L99="",$M99=""),"Check service level",IF(AND($G99&lt;&gt;"Per Event",$G99&lt;&gt;"Seasonal"),"Check pricing method",IF(AND($G99="Seasonal",OR($H99="",$H99&lt;Assumptions!$B$10,$H99&gt;Assumptions!$B$11)),"Check event count",IF(OR($I99="",$J99="",$P99=""),"Check assignment",IF(OR($K99="",COUNTIF(Assumptions!$G$23:$G$27,$K99)=0),"Check status",IF($R99="","Check pricing inputs",IF($U99&lt;Assumptions!$B$5,"Review margin","Ready for review")))))))))</f>
        <v/>
      </c>
    </row>
    <row r="100">
      <c r="A100" s="18" t="n"/>
      <c r="B100" s="39" t="n"/>
      <c r="C100" s="18" t="n"/>
      <c r="D100" s="18" t="n"/>
      <c r="E100" s="20" t="n"/>
      <c r="F100" s="18" t="n"/>
      <c r="G100" s="18" t="n"/>
      <c r="H100" s="20" t="n"/>
      <c r="I100" s="18" t="n"/>
      <c r="J100" s="18" t="n"/>
      <c r="K100" s="18" t="n"/>
      <c r="L100" s="40">
        <f>IF(OR($A100="",$F100=""),"",IFERROR(VLOOKUP($F100,Assumptions!$A$15:$E$18,2,FALSE),""))</f>
        <v/>
      </c>
      <c r="M100" s="40">
        <f>IF(OR($A100="",$F100=""),"",IFERROR(VLOOKUP($F100,Assumptions!$A$15:$E$18,3,FALSE),""))</f>
        <v/>
      </c>
      <c r="N100" s="22">
        <f>IF(OR($A100="",$E100="",$F100="",$E100&lt;Assumptions!$B$6,$E100&gt;Assumptions!$B$7),"",IFERROR($E100/1000*VLOOKUP($F100,Assumptions!$A$15:$E$18,4,FALSE),""))</f>
        <v/>
      </c>
      <c r="O100" s="22">
        <f>IF(OR($A100="",$E100="",$F100="",$E100&lt;Assumptions!$B$6,$E100&gt;Assumptions!$B$7),"",IFERROR($E100/1000*VLOOKUP($F100,Assumptions!$A$15:$E$18,5,FALSE),""))</f>
        <v/>
      </c>
      <c r="P100" s="40">
        <f>IF(OR($A100="",$N100="",$O100="",$I100="",$J100=""),"",IFERROR($N100*VLOOKUP($I100,Assumptions!$G$15:$H$18,2,FALSE)+$O100*VLOOKUP($J100,Assumptions!$J$15:$K$18,2,FALSE),""))</f>
        <v/>
      </c>
      <c r="Q100" s="40">
        <f>IF(OR($A100="",$E100="",$L100="",$M100=""),"",IFERROR(MAX($E100/1000*$L100,$M100),""))</f>
        <v/>
      </c>
      <c r="R100" s="40">
        <f>IF(OR($A100="",$G100="",$Q100=""),"",IFERROR(IF($G100="Per Event",$Q100,IF(AND($G100="Seasonal",$H100&lt;&gt;""),$Q100*$H100*Assumptions!$B$4,"")),""))</f>
        <v/>
      </c>
      <c r="S100" s="40">
        <f>IF(OR($A100="",$G100="",$P100=""),"",IFERROR(IF($G100="Per Event",$P100,IF(AND($G100="Seasonal",$H100&lt;&gt;""),$P100*$H100,"")),""))</f>
        <v/>
      </c>
      <c r="T100" s="40">
        <f>IF(OR($A100="",$R100="",$S100=""),"",IFERROR($R100-$S100,""))</f>
        <v/>
      </c>
      <c r="U100" s="41">
        <f>IF(OR($A100="",$R100="",$T100=""),"",IFERROR($T100/$R100,""))</f>
        <v/>
      </c>
      <c r="V100" s="15">
        <f>IF($A100="","",IF(OR($B100="",$B100&lt;Assumptions!$B$8,$B100&gt;Assumptions!$B$9),"Check date",IF(OR($E100="",$E100&lt;Assumptions!$B$6,$E100&gt;Assumptions!$B$7),"Check service area",IF(OR($F100="",$L100="",$M100=""),"Check service level",IF(AND($G100&lt;&gt;"Per Event",$G100&lt;&gt;"Seasonal"),"Check pricing method",IF(AND($G100="Seasonal",OR($H100="",$H100&lt;Assumptions!$B$10,$H100&gt;Assumptions!$B$11)),"Check event count",IF(OR($I100="",$J100="",$P100=""),"Check assignment",IF(OR($K100="",COUNTIF(Assumptions!$G$23:$G$27,$K100)=0),"Check status",IF($R100="","Check pricing inputs",IF($U100&lt;Assumptions!$B$5,"Review margin","Ready for review")))))))))</f>
        <v/>
      </c>
    </row>
    <row r="101">
      <c r="A101" s="18" t="n"/>
      <c r="B101" s="39" t="n"/>
      <c r="C101" s="18" t="n"/>
      <c r="D101" s="18" t="n"/>
      <c r="E101" s="20" t="n"/>
      <c r="F101" s="18" t="n"/>
      <c r="G101" s="18" t="n"/>
      <c r="H101" s="20" t="n"/>
      <c r="I101" s="18" t="n"/>
      <c r="J101" s="18" t="n"/>
      <c r="K101" s="18" t="n"/>
      <c r="L101" s="42">
        <f>IF(OR($A101="",$F101=""),"",IFERROR(VLOOKUP($F101,Assumptions!$A$15:$E$18,2,FALSE),""))</f>
        <v/>
      </c>
      <c r="M101" s="42">
        <f>IF(OR($A101="",$F101=""),"",IFERROR(VLOOKUP($F101,Assumptions!$A$15:$E$18,3,FALSE),""))</f>
        <v/>
      </c>
      <c r="N101" s="25">
        <f>IF(OR($A101="",$E101="",$F101="",$E101&lt;Assumptions!$B$6,$E101&gt;Assumptions!$B$7),"",IFERROR($E101/1000*VLOOKUP($F101,Assumptions!$A$15:$E$18,4,FALSE),""))</f>
        <v/>
      </c>
      <c r="O101" s="25">
        <f>IF(OR($A101="",$E101="",$F101="",$E101&lt;Assumptions!$B$6,$E101&gt;Assumptions!$B$7),"",IFERROR($E101/1000*VLOOKUP($F101,Assumptions!$A$15:$E$18,5,FALSE),""))</f>
        <v/>
      </c>
      <c r="P101" s="42">
        <f>IF(OR($A101="",$N101="",$O101="",$I101="",$J101=""),"",IFERROR($N101*VLOOKUP($I101,Assumptions!$G$15:$H$18,2,FALSE)+$O101*VLOOKUP($J101,Assumptions!$J$15:$K$18,2,FALSE),""))</f>
        <v/>
      </c>
      <c r="Q101" s="42">
        <f>IF(OR($A101="",$E101="",$L101="",$M101=""),"",IFERROR(MAX($E101/1000*$L101,$M101),""))</f>
        <v/>
      </c>
      <c r="R101" s="42">
        <f>IF(OR($A101="",$G101="",$Q101=""),"",IFERROR(IF($G101="Per Event",$Q101,IF(AND($G101="Seasonal",$H101&lt;&gt;""),$Q101*$H101*Assumptions!$B$4,"")),""))</f>
        <v/>
      </c>
      <c r="S101" s="42">
        <f>IF(OR($A101="",$G101="",$P101=""),"",IFERROR(IF($G101="Per Event",$P101,IF(AND($G101="Seasonal",$H101&lt;&gt;""),$P101*$H101,"")),""))</f>
        <v/>
      </c>
      <c r="T101" s="42">
        <f>IF(OR($A101="",$R101="",$S101=""),"",IFERROR($R101-$S101,""))</f>
        <v/>
      </c>
      <c r="U101" s="43">
        <f>IF(OR($A101="",$R101="",$T101=""),"",IFERROR($T101/$R101,""))</f>
        <v/>
      </c>
      <c r="V101" s="16">
        <f>IF($A101="","",IF(OR($B101="",$B101&lt;Assumptions!$B$8,$B101&gt;Assumptions!$B$9),"Check date",IF(OR($E101="",$E101&lt;Assumptions!$B$6,$E101&gt;Assumptions!$B$7),"Check service area",IF(OR($F101="",$L101="",$M101=""),"Check service level",IF(AND($G101&lt;&gt;"Per Event",$G101&lt;&gt;"Seasonal"),"Check pricing method",IF(AND($G101="Seasonal",OR($H101="",$H101&lt;Assumptions!$B$10,$H101&gt;Assumptions!$B$11)),"Check event count",IF(OR($I101="",$J101="",$P101=""),"Check assignment",IF(OR($K101="",COUNTIF(Assumptions!$G$23:$G$27,$K101)=0),"Check status",IF($R101="","Check pricing inputs",IF($U101&lt;Assumptions!$B$5,"Review margin","Ready for review")))))))))</f>
        <v/>
      </c>
    </row>
    <row r="102">
      <c r="A102" s="18" t="n"/>
      <c r="B102" s="39" t="n"/>
      <c r="C102" s="18" t="n"/>
      <c r="D102" s="18" t="n"/>
      <c r="E102" s="20" t="n"/>
      <c r="F102" s="18" t="n"/>
      <c r="G102" s="18" t="n"/>
      <c r="H102" s="20" t="n"/>
      <c r="I102" s="18" t="n"/>
      <c r="J102" s="18" t="n"/>
      <c r="K102" s="18" t="n"/>
      <c r="L102" s="40">
        <f>IF(OR($A102="",$F102=""),"",IFERROR(VLOOKUP($F102,Assumptions!$A$15:$E$18,2,FALSE),""))</f>
        <v/>
      </c>
      <c r="M102" s="40">
        <f>IF(OR($A102="",$F102=""),"",IFERROR(VLOOKUP($F102,Assumptions!$A$15:$E$18,3,FALSE),""))</f>
        <v/>
      </c>
      <c r="N102" s="22">
        <f>IF(OR($A102="",$E102="",$F102="",$E102&lt;Assumptions!$B$6,$E102&gt;Assumptions!$B$7),"",IFERROR($E102/1000*VLOOKUP($F102,Assumptions!$A$15:$E$18,4,FALSE),""))</f>
        <v/>
      </c>
      <c r="O102" s="22">
        <f>IF(OR($A102="",$E102="",$F102="",$E102&lt;Assumptions!$B$6,$E102&gt;Assumptions!$B$7),"",IFERROR($E102/1000*VLOOKUP($F102,Assumptions!$A$15:$E$18,5,FALSE),""))</f>
        <v/>
      </c>
      <c r="P102" s="40">
        <f>IF(OR($A102="",$N102="",$O102="",$I102="",$J102=""),"",IFERROR($N102*VLOOKUP($I102,Assumptions!$G$15:$H$18,2,FALSE)+$O102*VLOOKUP($J102,Assumptions!$J$15:$K$18,2,FALSE),""))</f>
        <v/>
      </c>
      <c r="Q102" s="40">
        <f>IF(OR($A102="",$E102="",$L102="",$M102=""),"",IFERROR(MAX($E102/1000*$L102,$M102),""))</f>
        <v/>
      </c>
      <c r="R102" s="40">
        <f>IF(OR($A102="",$G102="",$Q102=""),"",IFERROR(IF($G102="Per Event",$Q102,IF(AND($G102="Seasonal",$H102&lt;&gt;""),$Q102*$H102*Assumptions!$B$4,"")),""))</f>
        <v/>
      </c>
      <c r="S102" s="40">
        <f>IF(OR($A102="",$G102="",$P102=""),"",IFERROR(IF($G102="Per Event",$P102,IF(AND($G102="Seasonal",$H102&lt;&gt;""),$P102*$H102,"")),""))</f>
        <v/>
      </c>
      <c r="T102" s="40">
        <f>IF(OR($A102="",$R102="",$S102=""),"",IFERROR($R102-$S102,""))</f>
        <v/>
      </c>
      <c r="U102" s="41">
        <f>IF(OR($A102="",$R102="",$T102=""),"",IFERROR($T102/$R102,""))</f>
        <v/>
      </c>
      <c r="V102" s="15">
        <f>IF($A102="","",IF(OR($B102="",$B102&lt;Assumptions!$B$8,$B102&gt;Assumptions!$B$9),"Check date",IF(OR($E102="",$E102&lt;Assumptions!$B$6,$E102&gt;Assumptions!$B$7),"Check service area",IF(OR($F102="",$L102="",$M102=""),"Check service level",IF(AND($G102&lt;&gt;"Per Event",$G102&lt;&gt;"Seasonal"),"Check pricing method",IF(AND($G102="Seasonal",OR($H102="",$H102&lt;Assumptions!$B$10,$H102&gt;Assumptions!$B$11)),"Check event count",IF(OR($I102="",$J102="",$P102=""),"Check assignment",IF(OR($K102="",COUNTIF(Assumptions!$G$23:$G$27,$K102)=0),"Check status",IF($R102="","Check pricing inputs",IF($U102&lt;Assumptions!$B$5,"Review margin","Ready for review")))))))))</f>
        <v/>
      </c>
    </row>
    <row r="103">
      <c r="A103" s="18" t="n"/>
      <c r="B103" s="39" t="n"/>
      <c r="C103" s="18" t="n"/>
      <c r="D103" s="18" t="n"/>
      <c r="E103" s="20" t="n"/>
      <c r="F103" s="18" t="n"/>
      <c r="G103" s="18" t="n"/>
      <c r="H103" s="20" t="n"/>
      <c r="I103" s="18" t="n"/>
      <c r="J103" s="18" t="n"/>
      <c r="K103" s="18" t="n"/>
      <c r="L103" s="42">
        <f>IF(OR($A103="",$F103=""),"",IFERROR(VLOOKUP($F103,Assumptions!$A$15:$E$18,2,FALSE),""))</f>
        <v/>
      </c>
      <c r="M103" s="42">
        <f>IF(OR($A103="",$F103=""),"",IFERROR(VLOOKUP($F103,Assumptions!$A$15:$E$18,3,FALSE),""))</f>
        <v/>
      </c>
      <c r="N103" s="25">
        <f>IF(OR($A103="",$E103="",$F103="",$E103&lt;Assumptions!$B$6,$E103&gt;Assumptions!$B$7),"",IFERROR($E103/1000*VLOOKUP($F103,Assumptions!$A$15:$E$18,4,FALSE),""))</f>
        <v/>
      </c>
      <c r="O103" s="25">
        <f>IF(OR($A103="",$E103="",$F103="",$E103&lt;Assumptions!$B$6,$E103&gt;Assumptions!$B$7),"",IFERROR($E103/1000*VLOOKUP($F103,Assumptions!$A$15:$E$18,5,FALSE),""))</f>
        <v/>
      </c>
      <c r="P103" s="42">
        <f>IF(OR($A103="",$N103="",$O103="",$I103="",$J103=""),"",IFERROR($N103*VLOOKUP($I103,Assumptions!$G$15:$H$18,2,FALSE)+$O103*VLOOKUP($J103,Assumptions!$J$15:$K$18,2,FALSE),""))</f>
        <v/>
      </c>
      <c r="Q103" s="42">
        <f>IF(OR($A103="",$E103="",$L103="",$M103=""),"",IFERROR(MAX($E103/1000*$L103,$M103),""))</f>
        <v/>
      </c>
      <c r="R103" s="42">
        <f>IF(OR($A103="",$G103="",$Q103=""),"",IFERROR(IF($G103="Per Event",$Q103,IF(AND($G103="Seasonal",$H103&lt;&gt;""),$Q103*$H103*Assumptions!$B$4,"")),""))</f>
        <v/>
      </c>
      <c r="S103" s="42">
        <f>IF(OR($A103="",$G103="",$P103=""),"",IFERROR(IF($G103="Per Event",$P103,IF(AND($G103="Seasonal",$H103&lt;&gt;""),$P103*$H103,"")),""))</f>
        <v/>
      </c>
      <c r="T103" s="42">
        <f>IF(OR($A103="",$R103="",$S103=""),"",IFERROR($R103-$S103,""))</f>
        <v/>
      </c>
      <c r="U103" s="43">
        <f>IF(OR($A103="",$R103="",$T103=""),"",IFERROR($T103/$R103,""))</f>
        <v/>
      </c>
      <c r="V103" s="16">
        <f>IF($A103="","",IF(OR($B103="",$B103&lt;Assumptions!$B$8,$B103&gt;Assumptions!$B$9),"Check date",IF(OR($E103="",$E103&lt;Assumptions!$B$6,$E103&gt;Assumptions!$B$7),"Check service area",IF(OR($F103="",$L103="",$M103=""),"Check service level",IF(AND($G103&lt;&gt;"Per Event",$G103&lt;&gt;"Seasonal"),"Check pricing method",IF(AND($G103="Seasonal",OR($H103="",$H103&lt;Assumptions!$B$10,$H103&gt;Assumptions!$B$11)),"Check event count",IF(OR($I103="",$J103="",$P103=""),"Check assignment",IF(OR($K103="",COUNTIF(Assumptions!$G$23:$G$27,$K103)=0),"Check status",IF($R103="","Check pricing inputs",IF($U103&lt;Assumptions!$B$5,"Review margin","Ready for review")))))))))</f>
        <v/>
      </c>
    </row>
    <row r="104">
      <c r="A104" s="18" t="n"/>
      <c r="B104" s="39" t="n"/>
      <c r="C104" s="18" t="n"/>
      <c r="D104" s="18" t="n"/>
      <c r="E104" s="20" t="n"/>
      <c r="F104" s="18" t="n"/>
      <c r="G104" s="18" t="n"/>
      <c r="H104" s="20" t="n"/>
      <c r="I104" s="18" t="n"/>
      <c r="J104" s="18" t="n"/>
      <c r="K104" s="18" t="n"/>
      <c r="L104" s="40">
        <f>IF(OR($A104="",$F104=""),"",IFERROR(VLOOKUP($F104,Assumptions!$A$15:$E$18,2,FALSE),""))</f>
        <v/>
      </c>
      <c r="M104" s="40">
        <f>IF(OR($A104="",$F104=""),"",IFERROR(VLOOKUP($F104,Assumptions!$A$15:$E$18,3,FALSE),""))</f>
        <v/>
      </c>
      <c r="N104" s="22">
        <f>IF(OR($A104="",$E104="",$F104="",$E104&lt;Assumptions!$B$6,$E104&gt;Assumptions!$B$7),"",IFERROR($E104/1000*VLOOKUP($F104,Assumptions!$A$15:$E$18,4,FALSE),""))</f>
        <v/>
      </c>
      <c r="O104" s="22">
        <f>IF(OR($A104="",$E104="",$F104="",$E104&lt;Assumptions!$B$6,$E104&gt;Assumptions!$B$7),"",IFERROR($E104/1000*VLOOKUP($F104,Assumptions!$A$15:$E$18,5,FALSE),""))</f>
        <v/>
      </c>
      <c r="P104" s="40">
        <f>IF(OR($A104="",$N104="",$O104="",$I104="",$J104=""),"",IFERROR($N104*VLOOKUP($I104,Assumptions!$G$15:$H$18,2,FALSE)+$O104*VLOOKUP($J104,Assumptions!$J$15:$K$18,2,FALSE),""))</f>
        <v/>
      </c>
      <c r="Q104" s="40">
        <f>IF(OR($A104="",$E104="",$L104="",$M104=""),"",IFERROR(MAX($E104/1000*$L104,$M104),""))</f>
        <v/>
      </c>
      <c r="R104" s="40">
        <f>IF(OR($A104="",$G104="",$Q104=""),"",IFERROR(IF($G104="Per Event",$Q104,IF(AND($G104="Seasonal",$H104&lt;&gt;""),$Q104*$H104*Assumptions!$B$4,"")),""))</f>
        <v/>
      </c>
      <c r="S104" s="40">
        <f>IF(OR($A104="",$G104="",$P104=""),"",IFERROR(IF($G104="Per Event",$P104,IF(AND($G104="Seasonal",$H104&lt;&gt;""),$P104*$H104,"")),""))</f>
        <v/>
      </c>
      <c r="T104" s="40">
        <f>IF(OR($A104="",$R104="",$S104=""),"",IFERROR($R104-$S104,""))</f>
        <v/>
      </c>
      <c r="U104" s="41">
        <f>IF(OR($A104="",$R104="",$T104=""),"",IFERROR($T104/$R104,""))</f>
        <v/>
      </c>
      <c r="V104" s="15">
        <f>IF($A104="","",IF(OR($B104="",$B104&lt;Assumptions!$B$8,$B104&gt;Assumptions!$B$9),"Check date",IF(OR($E104="",$E104&lt;Assumptions!$B$6,$E104&gt;Assumptions!$B$7),"Check service area",IF(OR($F104="",$L104="",$M104=""),"Check service level",IF(AND($G104&lt;&gt;"Per Event",$G104&lt;&gt;"Seasonal"),"Check pricing method",IF(AND($G104="Seasonal",OR($H104="",$H104&lt;Assumptions!$B$10,$H104&gt;Assumptions!$B$11)),"Check event count",IF(OR($I104="",$J104="",$P104=""),"Check assignment",IF(OR($K104="",COUNTIF(Assumptions!$G$23:$G$27,$K104)=0),"Check status",IF($R104="","Check pricing inputs",IF($U104&lt;Assumptions!$B$5,"Review margin","Ready for review")))))))))</f>
        <v/>
      </c>
    </row>
    <row r="105">
      <c r="A105" s="18" t="n"/>
      <c r="B105" s="39" t="n"/>
      <c r="C105" s="18" t="n"/>
      <c r="D105" s="18" t="n"/>
      <c r="E105" s="20" t="n"/>
      <c r="F105" s="18" t="n"/>
      <c r="G105" s="18" t="n"/>
      <c r="H105" s="20" t="n"/>
      <c r="I105" s="18" t="n"/>
      <c r="J105" s="18" t="n"/>
      <c r="K105" s="18" t="n"/>
      <c r="L105" s="42">
        <f>IF(OR($A105="",$F105=""),"",IFERROR(VLOOKUP($F105,Assumptions!$A$15:$E$18,2,FALSE),""))</f>
        <v/>
      </c>
      <c r="M105" s="42">
        <f>IF(OR($A105="",$F105=""),"",IFERROR(VLOOKUP($F105,Assumptions!$A$15:$E$18,3,FALSE),""))</f>
        <v/>
      </c>
      <c r="N105" s="25">
        <f>IF(OR($A105="",$E105="",$F105="",$E105&lt;Assumptions!$B$6,$E105&gt;Assumptions!$B$7),"",IFERROR($E105/1000*VLOOKUP($F105,Assumptions!$A$15:$E$18,4,FALSE),""))</f>
        <v/>
      </c>
      <c r="O105" s="25">
        <f>IF(OR($A105="",$E105="",$F105="",$E105&lt;Assumptions!$B$6,$E105&gt;Assumptions!$B$7),"",IFERROR($E105/1000*VLOOKUP($F105,Assumptions!$A$15:$E$18,5,FALSE),""))</f>
        <v/>
      </c>
      <c r="P105" s="42">
        <f>IF(OR($A105="",$N105="",$O105="",$I105="",$J105=""),"",IFERROR($N105*VLOOKUP($I105,Assumptions!$G$15:$H$18,2,FALSE)+$O105*VLOOKUP($J105,Assumptions!$J$15:$K$18,2,FALSE),""))</f>
        <v/>
      </c>
      <c r="Q105" s="42">
        <f>IF(OR($A105="",$E105="",$L105="",$M105=""),"",IFERROR(MAX($E105/1000*$L105,$M105),""))</f>
        <v/>
      </c>
      <c r="R105" s="42">
        <f>IF(OR($A105="",$G105="",$Q105=""),"",IFERROR(IF($G105="Per Event",$Q105,IF(AND($G105="Seasonal",$H105&lt;&gt;""),$Q105*$H105*Assumptions!$B$4,"")),""))</f>
        <v/>
      </c>
      <c r="S105" s="42">
        <f>IF(OR($A105="",$G105="",$P105=""),"",IFERROR(IF($G105="Per Event",$P105,IF(AND($G105="Seasonal",$H105&lt;&gt;""),$P105*$H105,"")),""))</f>
        <v/>
      </c>
      <c r="T105" s="42">
        <f>IF(OR($A105="",$R105="",$S105=""),"",IFERROR($R105-$S105,""))</f>
        <v/>
      </c>
      <c r="U105" s="43">
        <f>IF(OR($A105="",$R105="",$T105=""),"",IFERROR($T105/$R105,""))</f>
        <v/>
      </c>
      <c r="V105" s="16">
        <f>IF($A105="","",IF(OR($B105="",$B105&lt;Assumptions!$B$8,$B105&gt;Assumptions!$B$9),"Check date",IF(OR($E105="",$E105&lt;Assumptions!$B$6,$E105&gt;Assumptions!$B$7),"Check service area",IF(OR($F105="",$L105="",$M105=""),"Check service level",IF(AND($G105&lt;&gt;"Per Event",$G105&lt;&gt;"Seasonal"),"Check pricing method",IF(AND($G105="Seasonal",OR($H105="",$H105&lt;Assumptions!$B$10,$H105&gt;Assumptions!$B$11)),"Check event count",IF(OR($I105="",$J105="",$P105=""),"Check assignment",IF(OR($K105="",COUNTIF(Assumptions!$G$23:$G$27,$K105)=0),"Check status",IF($R105="","Check pricing inputs",IF($U105&lt;Assumptions!$B$5,"Review margin","Ready for review")))))))))</f>
        <v/>
      </c>
    </row>
  </sheetData>
  <autoFilter ref="A5:V105"/>
  <mergeCells count="1">
    <mergeCell ref="A1:V1"/>
  </mergeCells>
  <conditionalFormatting sqref="V6:V105">
    <cfRule type="expression" priority="1" dxfId="1" stopIfTrue="1">
      <formula>$V6="Ready for review"</formula>
    </cfRule>
    <cfRule type="expression" priority="2" dxfId="0" stopIfTrue="1">
      <formula>LEFT($V6,5)="Check"</formula>
    </cfRule>
    <cfRule type="expression" priority="3" dxfId="0" stopIfTrue="1">
      <formula>LEFT($V6,6)="Review"</formula>
    </cfRule>
  </conditionalFormatting>
  <dataValidations count="8">
    <dataValidation sqref="B6:B105" showDropDown="0" showInputMessage="1" showErrorMessage="1" allowBlank="0" errorTitle="Check date" error="Use a date within the Assumptions limits." promptTitle="Estimate date" prompt="Enter a date within the editable limits on Assumptions." type="date" errorStyle="stop" operator="between">
      <formula1>Assumptions!$B$8</formula1>
      <formula2>Assumptions!$B$9</formula2>
    </dataValidation>
    <dataValidation sqref="E6:E105" showDropDown="0" showInputMessage="1" showErrorMessage="1" allowBlank="0" errorTitle="Check service area" error="Enter a whole number within the service area limits." promptTitle="Service area" prompt="Enter square feet within the editable Assumptions limits." type="whole" errorStyle="stop" operator="between">
      <formula1>Assumptions!$B$6</formula1>
      <formula2>Assumptions!$B$7</formula2>
    </dataValidation>
    <dataValidation sqref="F6:F105" showDropDown="0" showInputMessage="0" showErrorMessage="1" allowBlank="0" errorTitle="Check service level" error="Select a service level from the Assumptions list." type="list" errorStyle="stop">
      <formula1>'Assumptions'!$A$15:$A$18</formula1>
    </dataValidation>
    <dataValidation sqref="G6:G105" showDropDown="0" showInputMessage="0" showErrorMessage="1" allowBlank="0" errorTitle="Check pricing method" error="Select Per Event or Seasonal." type="list" errorStyle="stop">
      <formula1>'Assumptions'!$J$23:$J$24</formula1>
    </dataValidation>
    <dataValidation sqref="H6:H105" showDropDown="0" showInputMessage="1" showErrorMessage="1" allowBlank="0" errorTitle="Check event count" error="Enter a whole number within the expected event limits." promptTitle="Expected events" prompt="Seasonal estimates require an event count within the Assumptions limits." type="whole" errorStyle="stop" operator="between">
      <formula1>Assumptions!$B$10</formula1>
      <formula2>Assumptions!$B$11</formula2>
    </dataValidation>
    <dataValidation sqref="I6:I105" showDropDown="0" showInputMessage="0" showErrorMessage="1" allowBlank="0" errorTitle="Check crew" error="Select a crew from the Assumptions list." type="list" errorStyle="stop">
      <formula1>'Assumptions'!$G$15:$G$18</formula1>
    </dataValidation>
    <dataValidation sqref="J6:J105" showDropDown="0" showInputMessage="0" showErrorMessage="1" allowBlank="0" errorTitle="Check equipment" error="Select equipment from the Assumptions list." type="list" errorStyle="stop">
      <formula1>'Assumptions'!$J$15:$J$18</formula1>
    </dataValidation>
    <dataValidation sqref="K6:K105" showDropDown="0" showInputMessage="0" showErrorMessage="1" allowBlank="0" errorTitle="Check status" error="Select a status from the Assumptions list." type="list" errorStyle="stop">
      <formula1>'Assumptions'!$G$23:$G$27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/>
  </sheetPr>
  <dimension ref="A1:K27"/>
  <sheetViews>
    <sheetView showGridLines="0" zoomScale="9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17" customWidth="1" min="3" max="3"/>
    <col width="17" customWidth="1" min="4" max="4"/>
    <col width="18" customWidth="1" min="5" max="5"/>
    <col width="3" customWidth="1" min="6" max="6"/>
    <col width="24" customWidth="1" min="7" max="7"/>
    <col width="18" customWidth="1" min="8" max="8"/>
    <col width="3" customWidth="1" min="9" max="9"/>
    <col width="27" customWidth="1" min="10" max="10"/>
    <col width="20" customWidth="1" min="11" max="11"/>
  </cols>
  <sheetData>
    <row r="1" ht="28" customHeight="1">
      <c r="A1" s="1" t="inlineStr">
        <is>
          <t>Snow Removal Estimate Assumptions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3" t="n"/>
    </row>
    <row r="2">
      <c r="A2" s="17" t="inlineStr">
        <is>
          <t>Yellow cells are editable planning inputs.</t>
        </is>
      </c>
    </row>
    <row r="3">
      <c r="A3" s="3" t="inlineStr">
        <is>
          <t>Pricing and Entry Limit</t>
        </is>
      </c>
      <c r="B3" s="3" t="inlineStr">
        <is>
          <t>Editable Value</t>
        </is>
      </c>
    </row>
    <row r="4">
      <c r="A4" s="15" t="inlineStr">
        <is>
          <t>Seasonal pricing multiplier</t>
        </is>
      </c>
      <c r="B4" s="44" t="n">
        <v>0.9</v>
      </c>
    </row>
    <row r="5">
      <c r="A5" s="16" t="inlineStr">
        <is>
          <t>Margin review threshold</t>
        </is>
      </c>
      <c r="B5" s="44" t="n">
        <v>0.3</v>
      </c>
    </row>
    <row r="6">
      <c r="A6" s="15" t="inlineStr">
        <is>
          <t>Minimum service area (sq ft)</t>
        </is>
      </c>
      <c r="B6" s="28" t="n">
        <v>500</v>
      </c>
    </row>
    <row r="7">
      <c r="A7" s="16" t="inlineStr">
        <is>
          <t>Maximum service area (sq ft)</t>
        </is>
      </c>
      <c r="B7" s="28" t="n">
        <v>500000</v>
      </c>
    </row>
    <row r="8">
      <c r="A8" s="15" t="inlineStr">
        <is>
          <t>Earliest estimate date</t>
        </is>
      </c>
      <c r="B8" s="45" t="n">
        <v>45911</v>
      </c>
    </row>
    <row r="9">
      <c r="A9" s="16" t="inlineStr">
        <is>
          <t>Latest estimate date</t>
        </is>
      </c>
      <c r="B9" s="45" t="n">
        <v>47006</v>
      </c>
    </row>
    <row r="10">
      <c r="A10" s="15" t="inlineStr">
        <is>
          <t>Minimum expected events</t>
        </is>
      </c>
      <c r="B10" s="28" t="n">
        <v>1</v>
      </c>
    </row>
    <row r="11">
      <c r="A11" s="16" t="inlineStr">
        <is>
          <t>Maximum expected events</t>
        </is>
      </c>
      <c r="B11" s="28" t="n">
        <v>40</v>
      </c>
    </row>
    <row r="12"/>
    <row r="13"/>
    <row r="14" ht="38" customHeight="1">
      <c r="A14" s="14" t="inlineStr">
        <is>
          <t>Service Level</t>
        </is>
      </c>
      <c r="B14" s="14" t="inlineStr">
        <is>
          <t>Customer Rate / 1,000 sq ft</t>
        </is>
      </c>
      <c r="C14" s="14" t="inlineStr">
        <is>
          <t>Minimum / Event</t>
        </is>
      </c>
      <c r="D14" s="14" t="inlineStr">
        <is>
          <t>Crew Hours / 1,000 sq ft</t>
        </is>
      </c>
      <c r="E14" s="14" t="inlineStr">
        <is>
          <t>Equipment Hours / 1,000 sq ft</t>
        </is>
      </c>
      <c r="G14" s="14" t="inlineStr">
        <is>
          <t>Crew</t>
        </is>
      </c>
      <c r="H14" s="14" t="inlineStr">
        <is>
          <t>Hourly Labor Cost</t>
        </is>
      </c>
      <c r="J14" s="14" t="inlineStr">
        <is>
          <t>Equipment</t>
        </is>
      </c>
      <c r="K14" s="14" t="inlineStr">
        <is>
          <t>Hourly Operating Cost</t>
        </is>
      </c>
    </row>
    <row r="15">
      <c r="A15" s="18" t="inlineStr">
        <is>
          <t>Plow Only</t>
        </is>
      </c>
      <c r="B15" s="46" t="n">
        <v>10.5</v>
      </c>
      <c r="C15" s="46" t="n">
        <v>75</v>
      </c>
      <c r="D15" s="31" t="n">
        <v>0.04</v>
      </c>
      <c r="E15" s="31" t="n">
        <v>0.035</v>
      </c>
      <c r="G15" s="18" t="inlineStr">
        <is>
          <t>Fictional Crew Pine</t>
        </is>
      </c>
      <c r="H15" s="46" t="n">
        <v>76</v>
      </c>
      <c r="J15" s="18" t="inlineStr">
        <is>
          <t>Fictional Plow Truck A</t>
        </is>
      </c>
      <c r="K15" s="46" t="n">
        <v>48</v>
      </c>
    </row>
    <row r="16">
      <c r="A16" s="18" t="inlineStr">
        <is>
          <t>Plow and Walks</t>
        </is>
      </c>
      <c r="B16" s="46" t="n">
        <v>17</v>
      </c>
      <c r="C16" s="46" t="n">
        <v>110</v>
      </c>
      <c r="D16" s="31" t="n">
        <v>0.09</v>
      </c>
      <c r="E16" s="31" t="n">
        <v>0.04</v>
      </c>
      <c r="G16" s="18" t="inlineStr">
        <is>
          <t>Fictional Crew Cedar</t>
        </is>
      </c>
      <c r="H16" s="46" t="n">
        <v>84</v>
      </c>
      <c r="J16" s="18" t="inlineStr">
        <is>
          <t>Fictional Plow Truck B</t>
        </is>
      </c>
      <c r="K16" s="46" t="n">
        <v>55</v>
      </c>
    </row>
    <row r="17">
      <c r="A17" s="18" t="inlineStr">
        <is>
          <t>Priority Full Service</t>
        </is>
      </c>
      <c r="B17" s="46" t="n">
        <v>24</v>
      </c>
      <c r="C17" s="46" t="n">
        <v>145</v>
      </c>
      <c r="D17" s="31" t="n">
        <v>0.12</v>
      </c>
      <c r="E17" s="31" t="n">
        <v>0.06</v>
      </c>
      <c r="G17" s="18" t="inlineStr">
        <is>
          <t>Fictional Crew Birch</t>
        </is>
      </c>
      <c r="H17" s="46" t="n">
        <v>92</v>
      </c>
      <c r="J17" s="18" t="inlineStr">
        <is>
          <t>Fictional Skid Steer C</t>
        </is>
      </c>
      <c r="K17" s="46" t="n">
        <v>78</v>
      </c>
    </row>
    <row r="18">
      <c r="A18" s="18" t="n"/>
      <c r="B18" s="46" t="n"/>
      <c r="C18" s="46" t="n"/>
      <c r="D18" s="31" t="n"/>
      <c r="E18" s="31" t="n"/>
      <c r="G18" s="18" t="inlineStr">
        <is>
          <t>Fictional Crew Spruce</t>
        </is>
      </c>
      <c r="H18" s="46" t="n">
        <v>80</v>
      </c>
      <c r="J18" s="18" t="inlineStr">
        <is>
          <t>Fictional Sidewalk Unit D</t>
        </is>
      </c>
      <c r="K18" s="46" t="n">
        <v>38</v>
      </c>
    </row>
    <row r="19"/>
    <row r="20"/>
    <row r="21"/>
    <row r="22" ht="30" customHeight="1">
      <c r="G22" s="3" t="inlineStr">
        <is>
          <t>Estimate Status</t>
        </is>
      </c>
      <c r="J22" s="3" t="inlineStr">
        <is>
          <t>Pricing Method</t>
        </is>
      </c>
    </row>
    <row r="23">
      <c r="G23" s="18" t="inlineStr">
        <is>
          <t>Draft</t>
        </is>
      </c>
      <c r="J23" s="18" t="inlineStr">
        <is>
          <t>Per Event</t>
        </is>
      </c>
    </row>
    <row r="24">
      <c r="G24" s="18" t="inlineStr">
        <is>
          <t>Sent</t>
        </is>
      </c>
      <c r="J24" s="18" t="inlineStr">
        <is>
          <t>Seasonal</t>
        </is>
      </c>
    </row>
    <row r="25">
      <c r="G25" s="18" t="inlineStr">
        <is>
          <t>Accepted</t>
        </is>
      </c>
    </row>
    <row r="26">
      <c r="G26" s="18" t="inlineStr">
        <is>
          <t>Declined</t>
        </is>
      </c>
    </row>
    <row r="27">
      <c r="G27" s="18" t="inlineStr">
        <is>
          <t>Expired</t>
        </is>
      </c>
    </row>
  </sheetData>
  <autoFilter ref="A14:E18"/>
  <mergeCells count="1">
    <mergeCell ref="A1:K1"/>
  </mergeCells>
  <dataValidations count="3">
    <dataValidation sqref="B4" showDropDown="0" showInputMessage="0" showErrorMessage="0" allowBlank="0" errorTitle="Check multiplier" error="Enter a multiplier from 0.00 through 2.00." type="decimal" operator="between">
      <formula1>0</formula1>
      <formula2>2</formula2>
    </dataValidation>
    <dataValidation sqref="B5" showDropDown="0" showInputMessage="0" showErrorMessage="0" allowBlank="0" errorTitle="Check margin" error="Enter a margin threshold from 0% through 100%." type="decimal" operator="between">
      <formula1>0</formula1>
      <formula2>1</formula2>
    </dataValidation>
    <dataValidation sqref="B15:E18 H15:H18 K15:K18" showDropDown="0" showInputMessage="0" showErrorMessage="0" allowBlank="0" errorTitle="Check rate" error="Enter zero or a positive number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2026-09-11T00:15:39Z</dcterms:created>
  <dcterms:modified xmlns:dcterms="http://purl.org/dc/terms/" xmlns:xsi="http://www.w3.org/2001/XMLSchema-instance" xsi:type="dcterms:W3CDTF">2026-09-11T00:15:39+00:00Z</dcterms:modified>
</cp:coreProperties>
</file>