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'Estimates'!$A$4:$W$104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0">
    <numFmt numFmtId="164" formatCode="#,##0 &quot;sq ft&quot;"/>
    <numFmt numFmtId="165" formatCode="$#,##0;[Red]-$#,##0"/>
    <numFmt numFmtId="166" formatCode="$0.00 &quot;per sq ft&quot;"/>
    <numFmt numFmtId="167" formatCode="mm/dd/yyyy"/>
    <numFmt numFmtId="168" formatCode="0.0%"/>
    <numFmt numFmtId="169" formatCode="0.0 &quot;hours&quot;"/>
    <numFmt numFmtId="170" formatCode="0.0 &quot;miles&quot;"/>
    <numFmt numFmtId="171" formatCode="$#,##0.00;[Red]-$#,##0.00"/>
    <numFmt numFmtId="172" formatCode="#,##0 &quot;sq ft/crew hour&quot;"/>
    <numFmt numFmtId="173" formatCode="$0.00 &quot;per mile&quot;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color rgb="0017261F"/>
      <sz val="9"/>
    </font>
    <font>
      <name val="Aptos"/>
      <b val="1"/>
      <color rgb="0017261F"/>
      <sz val="10"/>
    </font>
    <font>
      <name val="Aptos"/>
      <color rgb="0017261F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FFF3C4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3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67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right" vertical="center"/>
    </xf>
    <xf numFmtId="169" fontId="4" fillId="5" borderId="1" applyAlignment="1" pivotButton="0" quotePrefix="0" xfId="0">
      <alignment horizontal="right" vertical="center"/>
    </xf>
    <xf numFmtId="170" fontId="4" fillId="6" borderId="1" applyAlignment="1" pivotButton="0" quotePrefix="0" xfId="0">
      <alignment horizontal="right" vertical="center"/>
    </xf>
    <xf numFmtId="171" fontId="4" fillId="5" borderId="1" applyAlignment="1" pivotButton="0" quotePrefix="0" xfId="0">
      <alignment horizontal="right" vertical="center"/>
    </xf>
    <xf numFmtId="171" fontId="4" fillId="6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9" fontId="4" fillId="4" borderId="1" applyAlignment="1" pivotButton="0" quotePrefix="0" xfId="0">
      <alignment horizontal="right" vertical="center"/>
    </xf>
    <xf numFmtId="171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right" vertical="center"/>
    </xf>
    <xf numFmtId="171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left" vertical="center" wrapText="1"/>
    </xf>
    <xf numFmtId="172" fontId="4" fillId="6" borderId="1" applyAlignment="1" pivotButton="0" quotePrefix="0" xfId="0">
      <alignment horizontal="left" vertical="center" wrapText="1"/>
    </xf>
    <xf numFmtId="173" fontId="4" fillId="6" borderId="1" applyAlignment="1" pivotButton="0" quotePrefix="0" xfId="0">
      <alignment horizontal="left" vertical="center" wrapText="1"/>
    </xf>
    <xf numFmtId="168" fontId="4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right" vertical="center"/>
    </xf>
    <xf numFmtId="169" fontId="4" fillId="5" borderId="1" applyAlignment="1" pivotButton="0" quotePrefix="0" xfId="0">
      <alignment horizontal="right" vertical="center"/>
    </xf>
    <xf numFmtId="170" fontId="4" fillId="6" borderId="1" applyAlignment="1" pivotButton="0" quotePrefix="0" xfId="0">
      <alignment horizontal="right" vertical="center"/>
    </xf>
    <xf numFmtId="171" fontId="4" fillId="5" borderId="1" applyAlignment="1" pivotButton="0" quotePrefix="0" xfId="0">
      <alignment horizontal="right" vertical="center"/>
    </xf>
    <xf numFmtId="171" fontId="4" fillId="6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9" fontId="4" fillId="4" borderId="1" applyAlignment="1" pivotButton="0" quotePrefix="0" xfId="0">
      <alignment horizontal="right" vertical="center"/>
    </xf>
    <xf numFmtId="171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right" vertical="center"/>
    </xf>
    <xf numFmtId="171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left" vertical="center" wrapText="1"/>
    </xf>
    <xf numFmtId="172" fontId="4" fillId="6" borderId="1" applyAlignment="1" pivotButton="0" quotePrefix="0" xfId="0">
      <alignment horizontal="left" vertical="center" wrapText="1"/>
    </xf>
    <xf numFmtId="173" fontId="4" fillId="6" borderId="1" applyAlignment="1" pivotButton="0" quotePrefix="0" xfId="0">
      <alignment horizontal="left" vertical="center" wrapText="1"/>
    </xf>
    <xf numFmtId="168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337A4E"/>
        </patternFill>
      </fill>
    </dxf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20" customWidth="1" min="2" max="2"/>
    <col width="45" customWidth="1" min="3" max="3"/>
  </cols>
  <sheetData>
    <row r="1" ht="30" customHeight="1">
      <c r="A1" s="1" t="inlineStr">
        <is>
          <t>Sod Estimate Summary</t>
        </is>
      </c>
      <c r="B1" s="37" t="n"/>
      <c r="C1" s="38" t="n"/>
    </row>
    <row r="2" ht="32" customHeight="1">
      <c r="A2" s="2" t="inlineStr">
        <is>
          <t>Calculated sales indicators from the prepared estimate rows. Amounts remain planning estimates until reviewed by a person.</t>
        </is>
      </c>
    </row>
    <row r="3">
      <c r="A3" s="3" t="inlineStr">
        <is>
          <t>Estimate Indicator</t>
        </is>
      </c>
      <c r="B3" s="3" t="inlineStr">
        <is>
          <t>Calculated Value</t>
        </is>
      </c>
      <c r="C3" s="3" t="inlineStr">
        <is>
          <t>Meaning</t>
        </is>
      </c>
    </row>
    <row r="4" ht="25" customHeight="1">
      <c r="A4" s="4" t="inlineStr">
        <is>
          <t>Estimate Count</t>
        </is>
      </c>
      <c r="B4" s="5">
        <f>COUNTIF(Estimates!$A$5:$A$104,"&lt;&gt;")</f>
        <v/>
      </c>
      <c r="C4" s="6" t="inlineStr">
        <is>
          <t>Rows with an estimate ID</t>
        </is>
      </c>
    </row>
    <row r="5" ht="25" customHeight="1">
      <c r="A5" s="7" t="inlineStr">
        <is>
          <t>Sod Required</t>
        </is>
      </c>
      <c r="B5" s="39">
        <f>SUM(Estimates!$J$5:$J$104)</f>
        <v/>
      </c>
      <c r="C5" s="9" t="inlineStr">
        <is>
          <t>Total square feet including entered waste</t>
        </is>
      </c>
    </row>
    <row r="6" ht="25" customHeight="1">
      <c r="A6" s="4" t="inlineStr">
        <is>
          <t>Total Installed Price</t>
        </is>
      </c>
      <c r="B6" s="40">
        <f>SUM(Estimates!$T$5:$T$104)</f>
        <v/>
      </c>
      <c r="C6" s="6" t="inlineStr">
        <is>
          <t>Installed price for all entered estimates</t>
        </is>
      </c>
    </row>
    <row r="7" ht="25" customHeight="1">
      <c r="A7" s="7" t="inlineStr">
        <is>
          <t>Accepted Count</t>
        </is>
      </c>
      <c r="B7" s="11">
        <f>COUNTIF(Estimates!$E$5:$E$104,"Accepted")</f>
        <v/>
      </c>
      <c r="C7" s="9" t="inlineStr">
        <is>
          <t>Estimates marked Accepted</t>
        </is>
      </c>
    </row>
    <row r="8" ht="25" customHeight="1">
      <c r="A8" s="4" t="inlineStr">
        <is>
          <t>Accepted Value</t>
        </is>
      </c>
      <c r="B8" s="40">
        <f>SUMIF(Estimates!$E$5:$E$104,"Accepted",Estimates!$T$5:$T$104)</f>
        <v/>
      </c>
      <c r="C8" s="6" t="inlineStr">
        <is>
          <t>Installed price of accepted estimates</t>
        </is>
      </c>
    </row>
    <row r="9" ht="25" customHeight="1">
      <c r="A9" s="7" t="inlineStr">
        <is>
          <t>Average Price / Sq Ft</t>
        </is>
      </c>
      <c r="B9" s="41">
        <f>IFERROR(AVERAGEIF(Estimates!$U$5:$U$104,"&gt;0"),"")</f>
        <v/>
      </c>
      <c r="C9" s="9" t="inlineStr">
        <is>
          <t>Average calculated installed price per square foot</t>
        </is>
      </c>
    </row>
    <row r="10" ht="25" customHeight="1">
      <c r="A10" s="4" t="inlineStr">
        <is>
          <t>Rows Needing Review</t>
        </is>
      </c>
      <c r="B10" s="5">
        <f>COUNTIF(Estimates!$W$5:$W$104,"Check*")+COUNTIF(Estimates!$W$5:$W$104,"Review*")+COUNTIF(Estimates!$W$5:$W$104,"Minimum*")+COUNTIF(Estimates!$W$5:$W$104,"Default*")</f>
        <v/>
      </c>
      <c r="C10" s="6" t="inlineStr">
        <is>
          <t>Alerts that need a human check</t>
        </is>
      </c>
    </row>
    <row r="11"/>
    <row r="12"/>
    <row r="13">
      <c r="A13" s="3" t="inlineStr">
        <is>
          <t>Status</t>
        </is>
      </c>
      <c r="B13" s="3" t="inlineStr">
        <is>
          <t>Estimate Count</t>
        </is>
      </c>
      <c r="C13" s="3" t="inlineStr">
        <is>
          <t>Installed Price</t>
        </is>
      </c>
    </row>
    <row r="14" ht="23" customHeight="1">
      <c r="A14" s="13" t="inlineStr">
        <is>
          <t>Draft</t>
        </is>
      </c>
      <c r="B14" s="5">
        <f>COUNTIF(Estimates!$E$5:$E$104,$A14)</f>
        <v/>
      </c>
      <c r="C14" s="40">
        <f>SUMIF(Estimates!$E$5:$E$104,$A14,Estimates!$T$5:$T$104)</f>
        <v/>
      </c>
    </row>
    <row r="15" ht="23" customHeight="1">
      <c r="A15" s="14" t="inlineStr">
        <is>
          <t>Sent</t>
        </is>
      </c>
      <c r="B15" s="11">
        <f>COUNTIF(Estimates!$E$5:$E$104,$A15)</f>
        <v/>
      </c>
      <c r="C15" s="42">
        <f>SUMIF(Estimates!$E$5:$E$104,$A15,Estimates!$T$5:$T$104)</f>
        <v/>
      </c>
    </row>
    <row r="16" ht="23" customHeight="1">
      <c r="A16" s="13" t="inlineStr">
        <is>
          <t>Accepted</t>
        </is>
      </c>
      <c r="B16" s="5">
        <f>COUNTIF(Estimates!$E$5:$E$104,$A16)</f>
        <v/>
      </c>
      <c r="C16" s="40">
        <f>SUMIF(Estimates!$E$5:$E$104,$A16,Estimates!$T$5:$T$104)</f>
        <v/>
      </c>
    </row>
    <row r="17" ht="23" customHeight="1">
      <c r="A17" s="14" t="inlineStr">
        <is>
          <t>Declined</t>
        </is>
      </c>
      <c r="B17" s="11">
        <f>COUNTIF(Estimates!$E$5:$E$104,$A17)</f>
        <v/>
      </c>
      <c r="C17" s="42">
        <f>SUMIF(Estimates!$E$5:$E$104,$A17,Estimates!$T$5:$T$104)</f>
        <v/>
      </c>
    </row>
    <row r="18" ht="23" customHeight="1">
      <c r="A18" s="13" t="inlineStr">
        <is>
          <t>On Hold</t>
        </is>
      </c>
      <c r="B18" s="5">
        <f>COUNTIF(Estimates!$E$5:$E$104,$A18)</f>
        <v/>
      </c>
      <c r="C18" s="40">
        <f>SUMIF(Estimates!$E$5:$E$104,$A18,Estimates!$T$5:$T$104)</f>
        <v/>
      </c>
    </row>
  </sheetData>
  <mergeCells count="1">
    <mergeCell ref="A1:C1"/>
  </mergeCells>
  <conditionalFormatting sqref="B8">
    <cfRule type="expression" priority="1" dxfId="0">
      <formula>$B$8&gt;0</formula>
    </cfRule>
  </conditionalFormatting>
  <conditionalFormatting sqref="B10">
    <cfRule type="expression" priority="2" dxfId="1">
      <formula>$B$10&gt;0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27" customWidth="1" min="3" max="3"/>
    <col width="30" customWidth="1" min="4" max="4"/>
    <col width="13" customWidth="1" min="5" max="5"/>
    <col width="21" customWidth="1" min="6" max="6"/>
    <col width="18" customWidth="1" min="7" max="7"/>
    <col width="15" customWidth="1" min="8" max="8"/>
    <col width="11" customWidth="1" min="9" max="9"/>
    <col width="15" customWidth="1" min="10" max="10"/>
    <col width="17" customWidth="1" min="11" max="11"/>
    <col width="17" customWidth="1" min="12" max="12"/>
    <col width="15" customWidth="1" min="13" max="13"/>
    <col width="14" customWidth="1" min="14" max="14"/>
    <col width="14" customWidth="1" min="15" max="15"/>
    <col width="14" customWidth="1" min="16" max="16"/>
    <col width="14" customWidth="1" min="17" max="17"/>
    <col width="15" customWidth="1" min="18" max="18"/>
    <col width="11" customWidth="1" min="19" max="19"/>
    <col width="16" customWidth="1" min="20" max="20"/>
    <col width="16" customWidth="1" min="21" max="21"/>
    <col width="14" customWidth="1" min="22" max="22"/>
    <col width="30" customWidth="1" min="23" max="23"/>
  </cols>
  <sheetData>
    <row r="1" ht="30" customHeight="1">
      <c r="A1" s="1" t="inlineStr">
        <is>
          <t>Sod Installation Estimate Calculator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7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8" t="n"/>
    </row>
    <row r="2" ht="32" customHeight="1">
      <c r="A2" s="2" t="inlineStr">
        <is>
          <t>Yellow cells are editable. Calculated amounts use the Assumptions sheet. Review measurements, conditions, quantities, and rates before presenting a quote.</t>
        </is>
      </c>
    </row>
    <row r="3"/>
    <row r="4" ht="42" customHeight="1">
      <c r="A4" s="16" t="inlineStr">
        <is>
          <t>Estimate ID</t>
        </is>
      </c>
      <c r="B4" s="16" t="inlineStr">
        <is>
          <t>Estimate Date</t>
        </is>
      </c>
      <c r="C4" s="16" t="inlineStr">
        <is>
          <t>Customer</t>
        </is>
      </c>
      <c r="D4" s="16" t="inlineStr">
        <is>
          <t>Property</t>
        </is>
      </c>
      <c r="E4" s="16" t="inlineStr">
        <is>
          <t>Status</t>
        </is>
      </c>
      <c r="F4" s="16" t="inlineStr">
        <is>
          <t>Sod Type</t>
        </is>
      </c>
      <c r="G4" s="16" t="inlineStr">
        <is>
          <t>Preparation Level</t>
        </is>
      </c>
      <c r="H4" s="16" t="inlineStr">
        <is>
          <t>Measured Area</t>
        </is>
      </c>
      <c r="I4" s="16" t="inlineStr">
        <is>
          <t>Waste %</t>
        </is>
      </c>
      <c r="J4" s="16" t="inlineStr">
        <is>
          <t>Sod Required</t>
        </is>
      </c>
      <c r="K4" s="16" t="inlineStr">
        <is>
          <t>Preparation Labor</t>
        </is>
      </c>
      <c r="L4" s="16" t="inlineStr">
        <is>
          <t>Installation Labor</t>
        </is>
      </c>
      <c r="M4" s="16" t="inlineStr">
        <is>
          <t>Delivery Miles</t>
        </is>
      </c>
      <c r="N4" s="16" t="inlineStr">
        <is>
          <t>Sod Cost</t>
        </is>
      </c>
      <c r="O4" s="16" t="inlineStr">
        <is>
          <t>Labor Cost</t>
        </is>
      </c>
      <c r="P4" s="16" t="inlineStr">
        <is>
          <t>Delivery Cost</t>
        </is>
      </c>
      <c r="Q4" s="16" t="inlineStr">
        <is>
          <t>Other Cost</t>
        </is>
      </c>
      <c r="R4" s="16" t="inlineStr">
        <is>
          <t>Estimated Cost</t>
        </is>
      </c>
      <c r="S4" s="16" t="inlineStr">
        <is>
          <t>Markup %</t>
        </is>
      </c>
      <c r="T4" s="16" t="inlineStr">
        <is>
          <t>Installed Price</t>
        </is>
      </c>
      <c r="U4" s="16" t="inlineStr">
        <is>
          <t>Price / Sq Ft</t>
        </is>
      </c>
      <c r="V4" s="16" t="inlineStr">
        <is>
          <t>Gross Margin %</t>
        </is>
      </c>
      <c r="W4" s="16" t="inlineStr">
        <is>
          <t>Review Alert</t>
        </is>
      </c>
    </row>
    <row r="5" ht="24" customHeight="1">
      <c r="A5" s="17" t="inlineStr">
        <is>
          <t>EST-2026-001</t>
        </is>
      </c>
      <c r="B5" s="43" t="n">
        <v>46273</v>
      </c>
      <c r="C5" s="19" t="inlineStr">
        <is>
          <t>Fictional Alder Grove LLC</t>
        </is>
      </c>
      <c r="D5" s="19" t="inlineStr">
        <is>
          <t>Fictional Alder Demonstration Yard</t>
        </is>
      </c>
      <c r="E5" s="17" t="inlineStr">
        <is>
          <t>Draft</t>
        </is>
      </c>
      <c r="F5" s="17" t="inlineStr">
        <is>
          <t>Tall Fescue</t>
        </is>
      </c>
      <c r="G5" s="17" t="inlineStr">
        <is>
          <t>Standard</t>
        </is>
      </c>
      <c r="H5" s="44" t="n">
        <v>4800</v>
      </c>
      <c r="I5" s="45" t="n">
        <v>0.1</v>
      </c>
      <c r="J5" s="39">
        <f>IF(OR($A5="",$H5="",$I5=""),"",ROUNDUP($H5*(1+$I5),0))</f>
        <v/>
      </c>
      <c r="K5" s="46">
        <f>IF(OR($A5="",$H5="",$G5=""),"",IFERROR($H5/VLOOKUP($G5,Assumptions!$G$4:$H$6,2,FALSE),""))</f>
        <v/>
      </c>
      <c r="L5" s="46">
        <f>IF(OR($A5="",$J5=""),"",IFERROR($J5/Assumptions!$B$5,""))</f>
        <v/>
      </c>
      <c r="M5" s="47" t="n">
        <v>12</v>
      </c>
      <c r="N5" s="48">
        <f>IF(OR($A5="",$J5="",$F5=""),"",IFERROR($J5*VLOOKUP($F5,Assumptions!$D$4:$E$8,2,FALSE),""))</f>
        <v/>
      </c>
      <c r="O5" s="48">
        <f>IF(OR($A5="",$K5="",$L5=""),"",IFERROR(($K5+$L5)*Assumptions!$B$4,""))</f>
        <v/>
      </c>
      <c r="P5" s="48">
        <f>IF(OR($A5="",$M5=""),"",IFERROR(Assumptions!$B$6+($M5*Assumptions!$B$7),""))</f>
        <v/>
      </c>
      <c r="Q5" s="49" t="n">
        <v>250</v>
      </c>
      <c r="R5" s="48">
        <f>IF(OR($A5="",$N5="",$O5="",$P5=""),"",IFERROR(SUM($N5:$P5)+IF($Q5="",0,$Q5),""))</f>
        <v/>
      </c>
      <c r="S5" s="45" t="n">
        <v>0.3</v>
      </c>
      <c r="T5" s="48">
        <f>IF($R5="","",IFERROR(MAX(Assumptions!$B$9,$R5*(1+IF($S5="",Assumptions!$B$8,$S5))),""))</f>
        <v/>
      </c>
      <c r="U5" s="41">
        <f>IF($T5="","",IFERROR($T5/$H5,""))</f>
        <v/>
      </c>
      <c r="V5" s="50">
        <f>IF($T5="","",IFERROR(($T5-$R5)/$T5,""))</f>
        <v/>
      </c>
      <c r="W5" s="9">
        <f>IF($A5="","",IF(OR($B5="",$C5="",$D5="",$E5="",$F5="",$G5="",$H5="",$I5="",$M5="",$R5=""),"Check missing or invalid inputs",IF($I5&gt;Assumptions!$B$10,"Review waste %",IF(AND($S5&lt;&gt;"",$S5=0),"Review zero markup",IF($T5=Assumptions!$B$9,"Minimum price applied",IF($S5="","Default markup used","Ready for review"))))))</f>
        <v/>
      </c>
    </row>
    <row r="6" ht="24" customHeight="1">
      <c r="A6" s="17" t="inlineStr">
        <is>
          <t>EST-2026-002</t>
        </is>
      </c>
      <c r="B6" s="43" t="n">
        <v>46270</v>
      </c>
      <c r="C6" s="19" t="inlineStr">
        <is>
          <t>Fictional Blue Lantern Homes</t>
        </is>
      </c>
      <c r="D6" s="19" t="inlineStr">
        <is>
          <t>Fictional Lantern Sample Lot</t>
        </is>
      </c>
      <c r="E6" s="17" t="inlineStr">
        <is>
          <t>Sent</t>
        </is>
      </c>
      <c r="F6" s="17" t="inlineStr">
        <is>
          <t>Bermudagrass</t>
        </is>
      </c>
      <c r="G6" s="17" t="inlineStr">
        <is>
          <t>Light</t>
        </is>
      </c>
      <c r="H6" s="44" t="n">
        <v>2600</v>
      </c>
      <c r="I6" s="45" t="n">
        <v>0.08</v>
      </c>
      <c r="J6" s="51">
        <f>IF(OR($A6="",$H6="",$I6=""),"",ROUNDUP($H6*(1+$I6),0))</f>
        <v/>
      </c>
      <c r="K6" s="52">
        <f>IF(OR($A6="",$H6="",$G6=""),"",IFERROR($H6/VLOOKUP($G6,Assumptions!$G$4:$H$6,2,FALSE),""))</f>
        <v/>
      </c>
      <c r="L6" s="52">
        <f>IF(OR($A6="",$J6=""),"",IFERROR($J6/Assumptions!$B$5,""))</f>
        <v/>
      </c>
      <c r="M6" s="47" t="n">
        <v>5</v>
      </c>
      <c r="N6" s="53">
        <f>IF(OR($A6="",$J6="",$F6=""),"",IFERROR($J6*VLOOKUP($F6,Assumptions!$D$4:$E$8,2,FALSE),""))</f>
        <v/>
      </c>
      <c r="O6" s="53">
        <f>IF(OR($A6="",$K6="",$L6=""),"",IFERROR(($K6+$L6)*Assumptions!$B$4,""))</f>
        <v/>
      </c>
      <c r="P6" s="53">
        <f>IF(OR($A6="",$M6=""),"",IFERROR(Assumptions!$B$6+($M6*Assumptions!$B$7),""))</f>
        <v/>
      </c>
      <c r="Q6" s="49" t="n">
        <v>0</v>
      </c>
      <c r="R6" s="53">
        <f>IF(OR($A6="",$N6="",$O6="",$P6=""),"",IFERROR(SUM($N6:$P6)+IF($Q6="",0,$Q6),""))</f>
        <v/>
      </c>
      <c r="S6" s="45" t="n">
        <v>0.25</v>
      </c>
      <c r="T6" s="53">
        <f>IF($R6="","",IFERROR(MAX(Assumptions!$B$9,$R6*(1+IF($S6="",Assumptions!$B$8,$S6))),""))</f>
        <v/>
      </c>
      <c r="U6" s="54">
        <f>IF($T6="","",IFERROR($T6/$H6,""))</f>
        <v/>
      </c>
      <c r="V6" s="55">
        <f>IF($T6="","",IFERROR(($T6-$R6)/$T6,""))</f>
        <v/>
      </c>
      <c r="W6" s="6">
        <f>IF($A6="","",IF(OR($B6="",$C6="",$D6="",$E6="",$F6="",$G6="",$H6="",$I6="",$M6="",$R6=""),"Check missing or invalid inputs",IF($I6&gt;Assumptions!$B$10,"Review waste %",IF(AND($S6&lt;&gt;"",$S6=0),"Review zero markup",IF($T6=Assumptions!$B$9,"Minimum price applied",IF($S6="","Default markup used","Ready for review"))))))</f>
        <v/>
      </c>
    </row>
    <row r="7" ht="24" customHeight="1">
      <c r="A7" s="17" t="inlineStr">
        <is>
          <t>EST-2026-003</t>
        </is>
      </c>
      <c r="B7" s="43" t="n">
        <v>46268</v>
      </c>
      <c r="C7" s="19" t="inlineStr">
        <is>
          <t>Fictional Copper Finch Studio</t>
        </is>
      </c>
      <c r="D7" s="19" t="inlineStr">
        <is>
          <t>Fictional Finch Display Grounds</t>
        </is>
      </c>
      <c r="E7" s="17" t="inlineStr">
        <is>
          <t>Accepted</t>
        </is>
      </c>
      <c r="F7" s="17" t="inlineStr">
        <is>
          <t>Zoysiagrass</t>
        </is>
      </c>
      <c r="G7" s="17" t="inlineStr">
        <is>
          <t>Heavy</t>
        </is>
      </c>
      <c r="H7" s="44" t="n">
        <v>12500</v>
      </c>
      <c r="I7" s="45" t="n">
        <v>0.12</v>
      </c>
      <c r="J7" s="39">
        <f>IF(OR($A7="",$H7="",$I7=""),"",ROUNDUP($H7*(1+$I7),0))</f>
        <v/>
      </c>
      <c r="K7" s="46">
        <f>IF(OR($A7="",$H7="",$G7=""),"",IFERROR($H7/VLOOKUP($G7,Assumptions!$G$4:$H$6,2,FALSE),""))</f>
        <v/>
      </c>
      <c r="L7" s="46">
        <f>IF(OR($A7="",$J7=""),"",IFERROR($J7/Assumptions!$B$5,""))</f>
        <v/>
      </c>
      <c r="M7" s="47" t="n">
        <v>32</v>
      </c>
      <c r="N7" s="48">
        <f>IF(OR($A7="",$J7="",$F7=""),"",IFERROR($J7*VLOOKUP($F7,Assumptions!$D$4:$E$8,2,FALSE),""))</f>
        <v/>
      </c>
      <c r="O7" s="48">
        <f>IF(OR($A7="",$K7="",$L7=""),"",IFERROR(($K7+$L7)*Assumptions!$B$4,""))</f>
        <v/>
      </c>
      <c r="P7" s="48">
        <f>IF(OR($A7="",$M7=""),"",IFERROR(Assumptions!$B$6+($M7*Assumptions!$B$7),""))</f>
        <v/>
      </c>
      <c r="Q7" s="49" t="n">
        <v>600</v>
      </c>
      <c r="R7" s="48">
        <f>IF(OR($A7="",$N7="",$O7="",$P7=""),"",IFERROR(SUM($N7:$P7)+IF($Q7="",0,$Q7),""))</f>
        <v/>
      </c>
      <c r="S7" s="45" t="n">
        <v>0.35</v>
      </c>
      <c r="T7" s="48">
        <f>IF($R7="","",IFERROR(MAX(Assumptions!$B$9,$R7*(1+IF($S7="",Assumptions!$B$8,$S7))),""))</f>
        <v/>
      </c>
      <c r="U7" s="41">
        <f>IF($T7="","",IFERROR($T7/$H7,""))</f>
        <v/>
      </c>
      <c r="V7" s="50">
        <f>IF($T7="","",IFERROR(($T7-$R7)/$T7,""))</f>
        <v/>
      </c>
      <c r="W7" s="9">
        <f>IF($A7="","",IF(OR($B7="",$C7="",$D7="",$E7="",$F7="",$G7="",$H7="",$I7="",$M7="",$R7=""),"Check missing or invalid inputs",IF($I7&gt;Assumptions!$B$10,"Review waste %",IF(AND($S7&lt;&gt;"",$S7=0),"Review zero markup",IF($T7=Assumptions!$B$9,"Minimum price applied",IF($S7="","Default markup used","Ready for review"))))))</f>
        <v/>
      </c>
    </row>
    <row r="8" ht="24" customHeight="1">
      <c r="A8" s="17" t="inlineStr">
        <is>
          <t>EST-2026-004</t>
        </is>
      </c>
      <c r="B8" s="43" t="n">
        <v>46265</v>
      </c>
      <c r="C8" s="19" t="inlineStr">
        <is>
          <t>Fictional Meadow Kite Partners</t>
        </is>
      </c>
      <c r="D8" s="19" t="inlineStr">
        <is>
          <t>Fictional Kite Courtyard</t>
        </is>
      </c>
      <c r="E8" s="17" t="inlineStr">
        <is>
          <t>Declined</t>
        </is>
      </c>
      <c r="F8" s="17" t="inlineStr">
        <is>
          <t>St. Augustinegrass</t>
        </is>
      </c>
      <c r="G8" s="17" t="inlineStr">
        <is>
          <t>Light</t>
        </is>
      </c>
      <c r="H8" s="44" t="n">
        <v>750</v>
      </c>
      <c r="I8" s="45" t="n">
        <v>0.05</v>
      </c>
      <c r="J8" s="51">
        <f>IF(OR($A8="",$H8="",$I8=""),"",ROUNDUP($H8*(1+$I8),0))</f>
        <v/>
      </c>
      <c r="K8" s="52">
        <f>IF(OR($A8="",$H8="",$G8=""),"",IFERROR($H8/VLOOKUP($G8,Assumptions!$G$4:$H$6,2,FALSE),""))</f>
        <v/>
      </c>
      <c r="L8" s="52">
        <f>IF(OR($A8="",$J8=""),"",IFERROR($J8/Assumptions!$B$5,""))</f>
        <v/>
      </c>
      <c r="M8" s="47" t="n">
        <v>3</v>
      </c>
      <c r="N8" s="53">
        <f>IF(OR($A8="",$J8="",$F8=""),"",IFERROR($J8*VLOOKUP($F8,Assumptions!$D$4:$E$8,2,FALSE),""))</f>
        <v/>
      </c>
      <c r="O8" s="53">
        <f>IF(OR($A8="",$K8="",$L8=""),"",IFERROR(($K8+$L8)*Assumptions!$B$4,""))</f>
        <v/>
      </c>
      <c r="P8" s="53">
        <f>IF(OR($A8="",$M8=""),"",IFERROR(Assumptions!$B$6+($M8*Assumptions!$B$7),""))</f>
        <v/>
      </c>
      <c r="Q8" s="49" t="n">
        <v>0</v>
      </c>
      <c r="R8" s="53">
        <f>IF(OR($A8="",$N8="",$O8="",$P8=""),"",IFERROR(SUM($N8:$P8)+IF($Q8="",0,$Q8),""))</f>
        <v/>
      </c>
      <c r="S8" s="45" t="n">
        <v>0.2</v>
      </c>
      <c r="T8" s="53">
        <f>IF($R8="","",IFERROR(MAX(Assumptions!$B$9,$R8*(1+IF($S8="",Assumptions!$B$8,$S8))),""))</f>
        <v/>
      </c>
      <c r="U8" s="54">
        <f>IF($T8="","",IFERROR($T8/$H8,""))</f>
        <v/>
      </c>
      <c r="V8" s="55">
        <f>IF($T8="","",IFERROR(($T8-$R8)/$T8,""))</f>
        <v/>
      </c>
      <c r="W8" s="6">
        <f>IF($A8="","",IF(OR($B8="",$C8="",$D8="",$E8="",$F8="",$G8="",$H8="",$I8="",$M8="",$R8=""),"Check missing or invalid inputs",IF($I8&gt;Assumptions!$B$10,"Review waste %",IF(AND($S8&lt;&gt;"",$S8=0),"Review zero markup",IF($T8=Assumptions!$B$9,"Minimum price applied",IF($S8="","Default markup used","Ready for review"))))))</f>
        <v/>
      </c>
    </row>
    <row r="9" ht="24" customHeight="1">
      <c r="A9" s="17" t="inlineStr">
        <is>
          <t>EST-2026-005</t>
        </is>
      </c>
      <c r="B9" s="43" t="n">
        <v>46263</v>
      </c>
      <c r="C9" s="19" t="inlineStr">
        <is>
          <t>Fictional Juniper Moon Group</t>
        </is>
      </c>
      <c r="D9" s="19" t="inlineStr">
        <is>
          <t>Fictional Juniper Model Lawn</t>
        </is>
      </c>
      <c r="E9" s="17" t="inlineStr">
        <is>
          <t>On Hold</t>
        </is>
      </c>
      <c r="F9" s="17" t="inlineStr">
        <is>
          <t>Kentucky Bluegrass</t>
        </is>
      </c>
      <c r="G9" s="17" t="inlineStr">
        <is>
          <t>Standard</t>
        </is>
      </c>
      <c r="H9" s="44" t="n">
        <v>7200</v>
      </c>
      <c r="I9" s="45" t="n">
        <v>0.18</v>
      </c>
      <c r="J9" s="39">
        <f>IF(OR($A9="",$H9="",$I9=""),"",ROUNDUP($H9*(1+$I9),0))</f>
        <v/>
      </c>
      <c r="K9" s="46">
        <f>IF(OR($A9="",$H9="",$G9=""),"",IFERROR($H9/VLOOKUP($G9,Assumptions!$G$4:$H$6,2,FALSE),""))</f>
        <v/>
      </c>
      <c r="L9" s="46">
        <f>IF(OR($A9="",$J9=""),"",IFERROR($J9/Assumptions!$B$5,""))</f>
        <v/>
      </c>
      <c r="M9" s="47" t="n">
        <v>18</v>
      </c>
      <c r="N9" s="48">
        <f>IF(OR($A9="",$J9="",$F9=""),"",IFERROR($J9*VLOOKUP($F9,Assumptions!$D$4:$E$8,2,FALSE),""))</f>
        <v/>
      </c>
      <c r="O9" s="48">
        <f>IF(OR($A9="",$K9="",$L9=""),"",IFERROR(($K9+$L9)*Assumptions!$B$4,""))</f>
        <v/>
      </c>
      <c r="P9" s="48">
        <f>IF(OR($A9="",$M9=""),"",IFERROR(Assumptions!$B$6+($M9*Assumptions!$B$7),""))</f>
        <v/>
      </c>
      <c r="Q9" s="49" t="n">
        <v>300</v>
      </c>
      <c r="R9" s="48">
        <f>IF(OR($A9="",$N9="",$O9="",$P9=""),"",IFERROR(SUM($N9:$P9)+IF($Q9="",0,$Q9),""))</f>
        <v/>
      </c>
      <c r="S9" s="45" t="n">
        <v>0.32</v>
      </c>
      <c r="T9" s="48">
        <f>IF($R9="","",IFERROR(MAX(Assumptions!$B$9,$R9*(1+IF($S9="",Assumptions!$B$8,$S9))),""))</f>
        <v/>
      </c>
      <c r="U9" s="41">
        <f>IF($T9="","",IFERROR($T9/$H9,""))</f>
        <v/>
      </c>
      <c r="V9" s="50">
        <f>IF($T9="","",IFERROR(($T9-$R9)/$T9,""))</f>
        <v/>
      </c>
      <c r="W9" s="9">
        <f>IF($A9="","",IF(OR($B9="",$C9="",$D9="",$E9="",$F9="",$G9="",$H9="",$I9="",$M9="",$R9=""),"Check missing or invalid inputs",IF($I9&gt;Assumptions!$B$10,"Review waste %",IF(AND($S9&lt;&gt;"",$S9=0),"Review zero markup",IF($T9=Assumptions!$B$9,"Minimum price applied",IF($S9="","Default markup used","Ready for review"))))))</f>
        <v/>
      </c>
    </row>
    <row r="10" ht="24" customHeight="1">
      <c r="A10" s="17" t="inlineStr">
        <is>
          <t>EST-2026-006</t>
        </is>
      </c>
      <c r="B10" s="43" t="n">
        <v>46261</v>
      </c>
      <c r="C10" s="19" t="inlineStr">
        <is>
          <t>Fictional River Pebble Works</t>
        </is>
      </c>
      <c r="D10" s="19" t="inlineStr">
        <is>
          <t>Fictional Pebble Test Property</t>
        </is>
      </c>
      <c r="E10" s="17" t="inlineStr">
        <is>
          <t>Sent</t>
        </is>
      </c>
      <c r="F10" s="17" t="inlineStr">
        <is>
          <t>Tall Fescue</t>
        </is>
      </c>
      <c r="G10" s="17" t="inlineStr">
        <is>
          <t>Heavy</t>
        </is>
      </c>
      <c r="H10" s="44" t="n">
        <v>4300</v>
      </c>
      <c r="I10" s="45" t="n">
        <v>0.22</v>
      </c>
      <c r="J10" s="51">
        <f>IF(OR($A10="",$H10="",$I10=""),"",ROUNDUP($H10*(1+$I10),0))</f>
        <v/>
      </c>
      <c r="K10" s="52">
        <f>IF(OR($A10="",$H10="",$G10=""),"",IFERROR($H10/VLOOKUP($G10,Assumptions!$G$4:$H$6,2,FALSE),""))</f>
        <v/>
      </c>
      <c r="L10" s="52">
        <f>IF(OR($A10="",$J10=""),"",IFERROR($J10/Assumptions!$B$5,""))</f>
        <v/>
      </c>
      <c r="M10" s="47" t="n">
        <v>24</v>
      </c>
      <c r="N10" s="53">
        <f>IF(OR($A10="",$J10="",$F10=""),"",IFERROR($J10*VLOOKUP($F10,Assumptions!$D$4:$E$8,2,FALSE),""))</f>
        <v/>
      </c>
      <c r="O10" s="53">
        <f>IF(OR($A10="",$K10="",$L10=""),"",IFERROR(($K10+$L10)*Assumptions!$B$4,""))</f>
        <v/>
      </c>
      <c r="P10" s="53">
        <f>IF(OR($A10="",$M10=""),"",IFERROR(Assumptions!$B$6+($M10*Assumptions!$B$7),""))</f>
        <v/>
      </c>
      <c r="Q10" s="49" t="n">
        <v>425</v>
      </c>
      <c r="R10" s="53">
        <f>IF(OR($A10="",$N10="",$O10="",$P10=""),"",IFERROR(SUM($N10:$P10)+IF($Q10="",0,$Q10),""))</f>
        <v/>
      </c>
      <c r="S10" s="45" t="n">
        <v>0.3</v>
      </c>
      <c r="T10" s="53">
        <f>IF($R10="","",IFERROR(MAX(Assumptions!$B$9,$R10*(1+IF($S10="",Assumptions!$B$8,$S10))),""))</f>
        <v/>
      </c>
      <c r="U10" s="54">
        <f>IF($T10="","",IFERROR($T10/$H10,""))</f>
        <v/>
      </c>
      <c r="V10" s="55">
        <f>IF($T10="","",IFERROR(($T10-$R10)/$T10,""))</f>
        <v/>
      </c>
      <c r="W10" s="6">
        <f>IF($A10="","",IF(OR($B10="",$C10="",$D10="",$E10="",$F10="",$G10="",$H10="",$I10="",$M10="",$R10=""),"Check missing or invalid inputs",IF($I10&gt;Assumptions!$B$10,"Review waste %",IF(AND($S10&lt;&gt;"",$S10=0),"Review zero markup",IF($T10=Assumptions!$B$9,"Minimum price applied",IF($S10="","Default markup used","Ready for review"))))))</f>
        <v/>
      </c>
    </row>
    <row r="11" ht="24" customHeight="1">
      <c r="A11" s="17" t="inlineStr">
        <is>
          <t>EST-2026-007</t>
        </is>
      </c>
      <c r="B11" s="43" t="n">
        <v>46257</v>
      </c>
      <c r="C11" s="19" t="inlineStr">
        <is>
          <t>Fictional Golden Acorn Estates</t>
        </is>
      </c>
      <c r="D11" s="19" t="inlineStr">
        <is>
          <t>Fictional Acorn Display Field</t>
        </is>
      </c>
      <c r="E11" s="17" t="inlineStr">
        <is>
          <t>Accepted</t>
        </is>
      </c>
      <c r="F11" s="17" t="inlineStr">
        <is>
          <t>Bermudagrass</t>
        </is>
      </c>
      <c r="G11" s="17" t="inlineStr">
        <is>
          <t>Standard</t>
        </is>
      </c>
      <c r="H11" s="44" t="n">
        <v>18000</v>
      </c>
      <c r="I11" s="45" t="n">
        <v>0.1</v>
      </c>
      <c r="J11" s="39">
        <f>IF(OR($A11="",$H11="",$I11=""),"",ROUNDUP($H11*(1+$I11),0))</f>
        <v/>
      </c>
      <c r="K11" s="46">
        <f>IF(OR($A11="",$H11="",$G11=""),"",IFERROR($H11/VLOOKUP($G11,Assumptions!$G$4:$H$6,2,FALSE),""))</f>
        <v/>
      </c>
      <c r="L11" s="46">
        <f>IF(OR($A11="",$J11=""),"",IFERROR($J11/Assumptions!$B$5,""))</f>
        <v/>
      </c>
      <c r="M11" s="47" t="n">
        <v>45</v>
      </c>
      <c r="N11" s="48">
        <f>IF(OR($A11="",$J11="",$F11=""),"",IFERROR($J11*VLOOKUP($F11,Assumptions!$D$4:$E$8,2,FALSE),""))</f>
        <v/>
      </c>
      <c r="O11" s="48">
        <f>IF(OR($A11="",$K11="",$L11=""),"",IFERROR(($K11+$L11)*Assumptions!$B$4,""))</f>
        <v/>
      </c>
      <c r="P11" s="48">
        <f>IF(OR($A11="",$M11=""),"",IFERROR(Assumptions!$B$6+($M11*Assumptions!$B$7),""))</f>
        <v/>
      </c>
      <c r="Q11" s="49" t="n">
        <v>900</v>
      </c>
      <c r="R11" s="48">
        <f>IF(OR($A11="",$N11="",$O11="",$P11=""),"",IFERROR(SUM($N11:$P11)+IF($Q11="",0,$Q11),""))</f>
        <v/>
      </c>
      <c r="S11" s="45" t="n">
        <v>0.27</v>
      </c>
      <c r="T11" s="48">
        <f>IF($R11="","",IFERROR(MAX(Assumptions!$B$9,$R11*(1+IF($S11="",Assumptions!$B$8,$S11))),""))</f>
        <v/>
      </c>
      <c r="U11" s="41">
        <f>IF($T11="","",IFERROR($T11/$H11,""))</f>
        <v/>
      </c>
      <c r="V11" s="50">
        <f>IF($T11="","",IFERROR(($T11-$R11)/$T11,""))</f>
        <v/>
      </c>
      <c r="W11" s="9">
        <f>IF($A11="","",IF(OR($B11="",$C11="",$D11="",$E11="",$F11="",$G11="",$H11="",$I11="",$M11="",$R11=""),"Check missing or invalid inputs",IF($I11&gt;Assumptions!$B$10,"Review waste %",IF(AND($S11&lt;&gt;"",$S11=0),"Review zero markup",IF($T11=Assumptions!$B$9,"Minimum price applied",IF($S11="","Default markup used","Ready for review"))))))</f>
        <v/>
      </c>
    </row>
    <row r="12" ht="24" customHeight="1">
      <c r="A12" s="17" t="inlineStr">
        <is>
          <t>EST-2026-008</t>
        </is>
      </c>
      <c r="B12" s="43" t="n">
        <v>46254</v>
      </c>
      <c r="C12" s="19" t="inlineStr">
        <is>
          <t>Fictional Silver Wren Workshop</t>
        </is>
      </c>
      <c r="D12" s="19" t="inlineStr">
        <is>
          <t>Fictional Wren Sample Garden</t>
        </is>
      </c>
      <c r="E12" s="17" t="inlineStr">
        <is>
          <t>Draft</t>
        </is>
      </c>
      <c r="F12" s="17" t="inlineStr">
        <is>
          <t>Zoysiagrass</t>
        </is>
      </c>
      <c r="G12" s="17" t="inlineStr">
        <is>
          <t>Light</t>
        </is>
      </c>
      <c r="H12" s="44" t="n">
        <v>3500</v>
      </c>
      <c r="I12" s="45" t="n">
        <v>0.07000000000000001</v>
      </c>
      <c r="J12" s="51">
        <f>IF(OR($A12="",$H12="",$I12=""),"",ROUNDUP($H12*(1+$I12),0))</f>
        <v/>
      </c>
      <c r="K12" s="52">
        <f>IF(OR($A12="",$H12="",$G12=""),"",IFERROR($H12/VLOOKUP($G12,Assumptions!$G$4:$H$6,2,FALSE),""))</f>
        <v/>
      </c>
      <c r="L12" s="52">
        <f>IF(OR($A12="",$J12=""),"",IFERROR($J12/Assumptions!$B$5,""))</f>
        <v/>
      </c>
      <c r="M12" s="47" t="n">
        <v>0</v>
      </c>
      <c r="N12" s="53">
        <f>IF(OR($A12="",$J12="",$F12=""),"",IFERROR($J12*VLOOKUP($F12,Assumptions!$D$4:$E$8,2,FALSE),""))</f>
        <v/>
      </c>
      <c r="O12" s="53">
        <f>IF(OR($A12="",$K12="",$L12=""),"",IFERROR(($K12+$L12)*Assumptions!$B$4,""))</f>
        <v/>
      </c>
      <c r="P12" s="53">
        <f>IF(OR($A12="",$M12=""),"",IFERROR(Assumptions!$B$6+($M12*Assumptions!$B$7),""))</f>
        <v/>
      </c>
      <c r="Q12" s="49" t="n">
        <v>150</v>
      </c>
      <c r="R12" s="53">
        <f>IF(OR($A12="",$N12="",$O12="",$P12=""),"",IFERROR(SUM($N12:$P12)+IF($Q12="",0,$Q12),""))</f>
        <v/>
      </c>
      <c r="S12" s="45" t="n">
        <v>0</v>
      </c>
      <c r="T12" s="53">
        <f>IF($R12="","",IFERROR(MAX(Assumptions!$B$9,$R12*(1+IF($S12="",Assumptions!$B$8,$S12))),""))</f>
        <v/>
      </c>
      <c r="U12" s="54">
        <f>IF($T12="","",IFERROR($T12/$H12,""))</f>
        <v/>
      </c>
      <c r="V12" s="55">
        <f>IF($T12="","",IFERROR(($T12-$R12)/$T12,""))</f>
        <v/>
      </c>
      <c r="W12" s="6">
        <f>IF($A12="","",IF(OR($B12="",$C12="",$D12="",$E12="",$F12="",$G12="",$H12="",$I12="",$M12="",$R12=""),"Check missing or invalid inputs",IF($I12&gt;Assumptions!$B$10,"Review waste %",IF(AND($S12&lt;&gt;"",$S12=0),"Review zero markup",IF($T12=Assumptions!$B$9,"Minimum price applied",IF($S12="","Default markup used","Ready for review"))))))</f>
        <v/>
      </c>
    </row>
    <row r="13" ht="24" customHeight="1">
      <c r="A13" s="17" t="inlineStr">
        <is>
          <t>EST-2026-009</t>
        </is>
      </c>
      <c r="B13" s="43" t="n">
        <v>46250</v>
      </c>
      <c r="C13" s="19" t="inlineStr">
        <is>
          <t>Fictional Maple Comet Ventures</t>
        </is>
      </c>
      <c r="D13" s="19" t="inlineStr">
        <is>
          <t>Fictional Comet Practice Lawn</t>
        </is>
      </c>
      <c r="E13" s="17" t="inlineStr">
        <is>
          <t>Accepted</t>
        </is>
      </c>
      <c r="F13" s="17" t="inlineStr">
        <is>
          <t>St. Augustinegrass</t>
        </is>
      </c>
      <c r="G13" s="17" t="inlineStr">
        <is>
          <t>Heavy</t>
        </is>
      </c>
      <c r="H13" s="44" t="n">
        <v>6400</v>
      </c>
      <c r="I13" s="45" t="n">
        <v>0.15</v>
      </c>
      <c r="J13" s="39">
        <f>IF(OR($A13="",$H13="",$I13=""),"",ROUNDUP($H13*(1+$I13),0))</f>
        <v/>
      </c>
      <c r="K13" s="46">
        <f>IF(OR($A13="",$H13="",$G13=""),"",IFERROR($H13/VLOOKUP($G13,Assumptions!$G$4:$H$6,2,FALSE),""))</f>
        <v/>
      </c>
      <c r="L13" s="46">
        <f>IF(OR($A13="",$J13=""),"",IFERROR($J13/Assumptions!$B$5,""))</f>
        <v/>
      </c>
      <c r="M13" s="47" t="n">
        <v>27</v>
      </c>
      <c r="N13" s="48">
        <f>IF(OR($A13="",$J13="",$F13=""),"",IFERROR($J13*VLOOKUP($F13,Assumptions!$D$4:$E$8,2,FALSE),""))</f>
        <v/>
      </c>
      <c r="O13" s="48">
        <f>IF(OR($A13="",$K13="",$L13=""),"",IFERROR(($K13+$L13)*Assumptions!$B$4,""))</f>
        <v/>
      </c>
      <c r="P13" s="48">
        <f>IF(OR($A13="",$M13=""),"",IFERROR(Assumptions!$B$6+($M13*Assumptions!$B$7),""))</f>
        <v/>
      </c>
      <c r="Q13" s="49" t="n">
        <v>500</v>
      </c>
      <c r="R13" s="48">
        <f>IF(OR($A13="",$N13="",$O13="",$P13=""),"",IFERROR(SUM($N13:$P13)+IF($Q13="",0,$Q13),""))</f>
        <v/>
      </c>
      <c r="S13" s="45" t="n">
        <v>0.34</v>
      </c>
      <c r="T13" s="48">
        <f>IF($R13="","",IFERROR(MAX(Assumptions!$B$9,$R13*(1+IF($S13="",Assumptions!$B$8,$S13))),""))</f>
        <v/>
      </c>
      <c r="U13" s="41">
        <f>IF($T13="","",IFERROR($T13/$H13,""))</f>
        <v/>
      </c>
      <c r="V13" s="50">
        <f>IF($T13="","",IFERROR(($T13-$R13)/$T13,""))</f>
        <v/>
      </c>
      <c r="W13" s="9">
        <f>IF($A13="","",IF(OR($B13="",$C13="",$D13="",$E13="",$F13="",$G13="",$H13="",$I13="",$M13="",$R13=""),"Check missing or invalid inputs",IF($I13&gt;Assumptions!$B$10,"Review waste %",IF(AND($S13&lt;&gt;"",$S13=0),"Review zero markup",IF($T13=Assumptions!$B$9,"Minimum price applied",IF($S13="","Default markup used","Ready for review"))))))</f>
        <v/>
      </c>
    </row>
    <row r="14" ht="24" customHeight="1">
      <c r="A14" s="17" t="inlineStr">
        <is>
          <t>EST-2026-010</t>
        </is>
      </c>
      <c r="B14" s="43" t="n">
        <v>46247</v>
      </c>
      <c r="C14" s="19" t="inlineStr">
        <is>
          <t>Fictional Prairie Bell Company</t>
        </is>
      </c>
      <c r="D14" s="19" t="inlineStr">
        <is>
          <t>Fictional Bell Concept Yard</t>
        </is>
      </c>
      <c r="E14" s="17" t="inlineStr">
        <is>
          <t>Sent</t>
        </is>
      </c>
      <c r="F14" s="17" t="inlineStr">
        <is>
          <t>Kentucky Bluegrass</t>
        </is>
      </c>
      <c r="G14" s="17" t="inlineStr">
        <is>
          <t>Standard</t>
        </is>
      </c>
      <c r="H14" s="44" t="n">
        <v>2500</v>
      </c>
      <c r="I14" s="45" t="n">
        <v>0</v>
      </c>
      <c r="J14" s="51">
        <f>IF(OR($A14="",$H14="",$I14=""),"",ROUNDUP($H14*(1+$I14),0))</f>
        <v/>
      </c>
      <c r="K14" s="52">
        <f>IF(OR($A14="",$H14="",$G14=""),"",IFERROR($H14/VLOOKUP($G14,Assumptions!$G$4:$H$6,2,FALSE),""))</f>
        <v/>
      </c>
      <c r="L14" s="52">
        <f>IF(OR($A14="",$J14=""),"",IFERROR($J14/Assumptions!$B$5,""))</f>
        <v/>
      </c>
      <c r="M14" s="47" t="n">
        <v>9</v>
      </c>
      <c r="N14" s="53">
        <f>IF(OR($A14="",$J14="",$F14=""),"",IFERROR($J14*VLOOKUP($F14,Assumptions!$D$4:$E$8,2,FALSE),""))</f>
        <v/>
      </c>
      <c r="O14" s="53">
        <f>IF(OR($A14="",$K14="",$L14=""),"",IFERROR(($K14+$L14)*Assumptions!$B$4,""))</f>
        <v/>
      </c>
      <c r="P14" s="53">
        <f>IF(OR($A14="",$M14=""),"",IFERROR(Assumptions!$B$6+($M14*Assumptions!$B$7),""))</f>
        <v/>
      </c>
      <c r="Q14" s="49" t="n">
        <v>0</v>
      </c>
      <c r="R14" s="53">
        <f>IF(OR($A14="",$N14="",$O14="",$P14=""),"",IFERROR(SUM($N14:$P14)+IF($Q14="",0,$Q14),""))</f>
        <v/>
      </c>
      <c r="S14" s="45" t="n"/>
      <c r="T14" s="53">
        <f>IF($R14="","",IFERROR(MAX(Assumptions!$B$9,$R14*(1+IF($S14="",Assumptions!$B$8,$S14))),""))</f>
        <v/>
      </c>
      <c r="U14" s="54">
        <f>IF($T14="","",IFERROR($T14/$H14,""))</f>
        <v/>
      </c>
      <c r="V14" s="55">
        <f>IF($T14="","",IFERROR(($T14-$R14)/$T14,""))</f>
        <v/>
      </c>
      <c r="W14" s="6">
        <f>IF($A14="","",IF(OR($B14="",$C14="",$D14="",$E14="",$F14="",$G14="",$H14="",$I14="",$M14="",$R14=""),"Check missing or invalid inputs",IF($I14&gt;Assumptions!$B$10,"Review waste %",IF(AND($S14&lt;&gt;"",$S14=0),"Review zero markup",IF($T14=Assumptions!$B$9,"Minimum price applied",IF($S14="","Default markup used","Ready for review"))))))</f>
        <v/>
      </c>
    </row>
    <row r="15" ht="24" customHeight="1">
      <c r="A15" s="17" t="n"/>
      <c r="B15" s="43" t="n"/>
      <c r="C15" s="19" t="n"/>
      <c r="D15" s="19" t="n"/>
      <c r="E15" s="17" t="n"/>
      <c r="F15" s="17" t="n"/>
      <c r="G15" s="17" t="n"/>
      <c r="H15" s="44" t="n"/>
      <c r="I15" s="45" t="n"/>
      <c r="J15" s="39">
        <f>IF(OR($A15="",$H15="",$I15=""),"",ROUNDUP($H15*(1+$I15),0))</f>
        <v/>
      </c>
      <c r="K15" s="46">
        <f>IF(OR($A15="",$H15="",$G15=""),"",IFERROR($H15/VLOOKUP($G15,Assumptions!$G$4:$H$6,2,FALSE),""))</f>
        <v/>
      </c>
      <c r="L15" s="46">
        <f>IF(OR($A15="",$J15=""),"",IFERROR($J15/Assumptions!$B$5,""))</f>
        <v/>
      </c>
      <c r="M15" s="47" t="n"/>
      <c r="N15" s="48">
        <f>IF(OR($A15="",$J15="",$F15=""),"",IFERROR($J15*VLOOKUP($F15,Assumptions!$D$4:$E$8,2,FALSE),""))</f>
        <v/>
      </c>
      <c r="O15" s="48">
        <f>IF(OR($A15="",$K15="",$L15=""),"",IFERROR(($K15+$L15)*Assumptions!$B$4,""))</f>
        <v/>
      </c>
      <c r="P15" s="48">
        <f>IF(OR($A15="",$M15=""),"",IFERROR(Assumptions!$B$6+($M15*Assumptions!$B$7),""))</f>
        <v/>
      </c>
      <c r="Q15" s="49" t="n"/>
      <c r="R15" s="48">
        <f>IF(OR($A15="",$N15="",$O15="",$P15=""),"",IFERROR(SUM($N15:$P15)+IF($Q15="",0,$Q15),""))</f>
        <v/>
      </c>
      <c r="S15" s="45" t="n"/>
      <c r="T15" s="48">
        <f>IF($R15="","",IFERROR(MAX(Assumptions!$B$9,$R15*(1+IF($S15="",Assumptions!$B$8,$S15))),""))</f>
        <v/>
      </c>
      <c r="U15" s="41">
        <f>IF($T15="","",IFERROR($T15/$H15,""))</f>
        <v/>
      </c>
      <c r="V15" s="50">
        <f>IF($T15="","",IFERROR(($T15-$R15)/$T15,""))</f>
        <v/>
      </c>
      <c r="W15" s="9">
        <f>IF($A15="","",IF(OR($B15="",$C15="",$D15="",$E15="",$F15="",$G15="",$H15="",$I15="",$M15="",$R15=""),"Check missing or invalid inputs",IF($I15&gt;Assumptions!$B$10,"Review waste %",IF(AND($S15&lt;&gt;"",$S15=0),"Review zero markup",IF($T15=Assumptions!$B$9,"Minimum price applied",IF($S15="","Default markup used","Ready for review"))))))</f>
        <v/>
      </c>
    </row>
    <row r="16" ht="24" customHeight="1">
      <c r="A16" s="17" t="n"/>
      <c r="B16" s="43" t="n"/>
      <c r="C16" s="19" t="n"/>
      <c r="D16" s="19" t="n"/>
      <c r="E16" s="17" t="n"/>
      <c r="F16" s="17" t="n"/>
      <c r="G16" s="17" t="n"/>
      <c r="H16" s="44" t="n"/>
      <c r="I16" s="45" t="n"/>
      <c r="J16" s="51">
        <f>IF(OR($A16="",$H16="",$I16=""),"",ROUNDUP($H16*(1+$I16),0))</f>
        <v/>
      </c>
      <c r="K16" s="52">
        <f>IF(OR($A16="",$H16="",$G16=""),"",IFERROR($H16/VLOOKUP($G16,Assumptions!$G$4:$H$6,2,FALSE),""))</f>
        <v/>
      </c>
      <c r="L16" s="52">
        <f>IF(OR($A16="",$J16=""),"",IFERROR($J16/Assumptions!$B$5,""))</f>
        <v/>
      </c>
      <c r="M16" s="47" t="n"/>
      <c r="N16" s="53">
        <f>IF(OR($A16="",$J16="",$F16=""),"",IFERROR($J16*VLOOKUP($F16,Assumptions!$D$4:$E$8,2,FALSE),""))</f>
        <v/>
      </c>
      <c r="O16" s="53">
        <f>IF(OR($A16="",$K16="",$L16=""),"",IFERROR(($K16+$L16)*Assumptions!$B$4,""))</f>
        <v/>
      </c>
      <c r="P16" s="53">
        <f>IF(OR($A16="",$M16=""),"",IFERROR(Assumptions!$B$6+($M16*Assumptions!$B$7),""))</f>
        <v/>
      </c>
      <c r="Q16" s="49" t="n"/>
      <c r="R16" s="53">
        <f>IF(OR($A16="",$N16="",$O16="",$P16=""),"",IFERROR(SUM($N16:$P16)+IF($Q16="",0,$Q16),""))</f>
        <v/>
      </c>
      <c r="S16" s="45" t="n"/>
      <c r="T16" s="53">
        <f>IF($R16="","",IFERROR(MAX(Assumptions!$B$9,$R16*(1+IF($S16="",Assumptions!$B$8,$S16))),""))</f>
        <v/>
      </c>
      <c r="U16" s="54">
        <f>IF($T16="","",IFERROR($T16/$H16,""))</f>
        <v/>
      </c>
      <c r="V16" s="55">
        <f>IF($T16="","",IFERROR(($T16-$R16)/$T16,""))</f>
        <v/>
      </c>
      <c r="W16" s="6">
        <f>IF($A16="","",IF(OR($B16="",$C16="",$D16="",$E16="",$F16="",$G16="",$H16="",$I16="",$M16="",$R16=""),"Check missing or invalid inputs",IF($I16&gt;Assumptions!$B$10,"Review waste %",IF(AND($S16&lt;&gt;"",$S16=0),"Review zero markup",IF($T16=Assumptions!$B$9,"Minimum price applied",IF($S16="","Default markup used","Ready for review"))))))</f>
        <v/>
      </c>
    </row>
    <row r="17" ht="24" customHeight="1">
      <c r="A17" s="17" t="n"/>
      <c r="B17" s="43" t="n"/>
      <c r="C17" s="19" t="n"/>
      <c r="D17" s="19" t="n"/>
      <c r="E17" s="17" t="n"/>
      <c r="F17" s="17" t="n"/>
      <c r="G17" s="17" t="n"/>
      <c r="H17" s="44" t="n"/>
      <c r="I17" s="45" t="n"/>
      <c r="J17" s="39">
        <f>IF(OR($A17="",$H17="",$I17=""),"",ROUNDUP($H17*(1+$I17),0))</f>
        <v/>
      </c>
      <c r="K17" s="46">
        <f>IF(OR($A17="",$H17="",$G17=""),"",IFERROR($H17/VLOOKUP($G17,Assumptions!$G$4:$H$6,2,FALSE),""))</f>
        <v/>
      </c>
      <c r="L17" s="46">
        <f>IF(OR($A17="",$J17=""),"",IFERROR($J17/Assumptions!$B$5,""))</f>
        <v/>
      </c>
      <c r="M17" s="47" t="n"/>
      <c r="N17" s="48">
        <f>IF(OR($A17="",$J17="",$F17=""),"",IFERROR($J17*VLOOKUP($F17,Assumptions!$D$4:$E$8,2,FALSE),""))</f>
        <v/>
      </c>
      <c r="O17" s="48">
        <f>IF(OR($A17="",$K17="",$L17=""),"",IFERROR(($K17+$L17)*Assumptions!$B$4,""))</f>
        <v/>
      </c>
      <c r="P17" s="48">
        <f>IF(OR($A17="",$M17=""),"",IFERROR(Assumptions!$B$6+($M17*Assumptions!$B$7),""))</f>
        <v/>
      </c>
      <c r="Q17" s="49" t="n"/>
      <c r="R17" s="48">
        <f>IF(OR($A17="",$N17="",$O17="",$P17=""),"",IFERROR(SUM($N17:$P17)+IF($Q17="",0,$Q17),""))</f>
        <v/>
      </c>
      <c r="S17" s="45" t="n"/>
      <c r="T17" s="48">
        <f>IF($R17="","",IFERROR(MAX(Assumptions!$B$9,$R17*(1+IF($S17="",Assumptions!$B$8,$S17))),""))</f>
        <v/>
      </c>
      <c r="U17" s="41">
        <f>IF($T17="","",IFERROR($T17/$H17,""))</f>
        <v/>
      </c>
      <c r="V17" s="50">
        <f>IF($T17="","",IFERROR(($T17-$R17)/$T17,""))</f>
        <v/>
      </c>
      <c r="W17" s="9">
        <f>IF($A17="","",IF(OR($B17="",$C17="",$D17="",$E17="",$F17="",$G17="",$H17="",$I17="",$M17="",$R17=""),"Check missing or invalid inputs",IF($I17&gt;Assumptions!$B$10,"Review waste %",IF(AND($S17&lt;&gt;"",$S17=0),"Review zero markup",IF($T17=Assumptions!$B$9,"Minimum price applied",IF($S17="","Default markup used","Ready for review"))))))</f>
        <v/>
      </c>
    </row>
    <row r="18" ht="24" customHeight="1">
      <c r="A18" s="17" t="n"/>
      <c r="B18" s="43" t="n"/>
      <c r="C18" s="19" t="n"/>
      <c r="D18" s="19" t="n"/>
      <c r="E18" s="17" t="n"/>
      <c r="F18" s="17" t="n"/>
      <c r="G18" s="17" t="n"/>
      <c r="H18" s="44" t="n"/>
      <c r="I18" s="45" t="n"/>
      <c r="J18" s="51">
        <f>IF(OR($A18="",$H18="",$I18=""),"",ROUNDUP($H18*(1+$I18),0))</f>
        <v/>
      </c>
      <c r="K18" s="52">
        <f>IF(OR($A18="",$H18="",$G18=""),"",IFERROR($H18/VLOOKUP($G18,Assumptions!$G$4:$H$6,2,FALSE),""))</f>
        <v/>
      </c>
      <c r="L18" s="52">
        <f>IF(OR($A18="",$J18=""),"",IFERROR($J18/Assumptions!$B$5,""))</f>
        <v/>
      </c>
      <c r="M18" s="47" t="n"/>
      <c r="N18" s="53">
        <f>IF(OR($A18="",$J18="",$F18=""),"",IFERROR($J18*VLOOKUP($F18,Assumptions!$D$4:$E$8,2,FALSE),""))</f>
        <v/>
      </c>
      <c r="O18" s="53">
        <f>IF(OR($A18="",$K18="",$L18=""),"",IFERROR(($K18+$L18)*Assumptions!$B$4,""))</f>
        <v/>
      </c>
      <c r="P18" s="53">
        <f>IF(OR($A18="",$M18=""),"",IFERROR(Assumptions!$B$6+($M18*Assumptions!$B$7),""))</f>
        <v/>
      </c>
      <c r="Q18" s="49" t="n"/>
      <c r="R18" s="53">
        <f>IF(OR($A18="",$N18="",$O18="",$P18=""),"",IFERROR(SUM($N18:$P18)+IF($Q18="",0,$Q18),""))</f>
        <v/>
      </c>
      <c r="S18" s="45" t="n"/>
      <c r="T18" s="53">
        <f>IF($R18="","",IFERROR(MAX(Assumptions!$B$9,$R18*(1+IF($S18="",Assumptions!$B$8,$S18))),""))</f>
        <v/>
      </c>
      <c r="U18" s="54">
        <f>IF($T18="","",IFERROR($T18/$H18,""))</f>
        <v/>
      </c>
      <c r="V18" s="55">
        <f>IF($T18="","",IFERROR(($T18-$R18)/$T18,""))</f>
        <v/>
      </c>
      <c r="W18" s="6">
        <f>IF($A18="","",IF(OR($B18="",$C18="",$D18="",$E18="",$F18="",$G18="",$H18="",$I18="",$M18="",$R18=""),"Check missing or invalid inputs",IF($I18&gt;Assumptions!$B$10,"Review waste %",IF(AND($S18&lt;&gt;"",$S18=0),"Review zero markup",IF($T18=Assumptions!$B$9,"Minimum price applied",IF($S18="","Default markup used","Ready for review"))))))</f>
        <v/>
      </c>
    </row>
    <row r="19" ht="24" customHeight="1">
      <c r="A19" s="17" t="n"/>
      <c r="B19" s="43" t="n"/>
      <c r="C19" s="19" t="n"/>
      <c r="D19" s="19" t="n"/>
      <c r="E19" s="17" t="n"/>
      <c r="F19" s="17" t="n"/>
      <c r="G19" s="17" t="n"/>
      <c r="H19" s="44" t="n"/>
      <c r="I19" s="45" t="n"/>
      <c r="J19" s="39">
        <f>IF(OR($A19="",$H19="",$I19=""),"",ROUNDUP($H19*(1+$I19),0))</f>
        <v/>
      </c>
      <c r="K19" s="46">
        <f>IF(OR($A19="",$H19="",$G19=""),"",IFERROR($H19/VLOOKUP($G19,Assumptions!$G$4:$H$6,2,FALSE),""))</f>
        <v/>
      </c>
      <c r="L19" s="46">
        <f>IF(OR($A19="",$J19=""),"",IFERROR($J19/Assumptions!$B$5,""))</f>
        <v/>
      </c>
      <c r="M19" s="47" t="n"/>
      <c r="N19" s="48">
        <f>IF(OR($A19="",$J19="",$F19=""),"",IFERROR($J19*VLOOKUP($F19,Assumptions!$D$4:$E$8,2,FALSE),""))</f>
        <v/>
      </c>
      <c r="O19" s="48">
        <f>IF(OR($A19="",$K19="",$L19=""),"",IFERROR(($K19+$L19)*Assumptions!$B$4,""))</f>
        <v/>
      </c>
      <c r="P19" s="48">
        <f>IF(OR($A19="",$M19=""),"",IFERROR(Assumptions!$B$6+($M19*Assumptions!$B$7),""))</f>
        <v/>
      </c>
      <c r="Q19" s="49" t="n"/>
      <c r="R19" s="48">
        <f>IF(OR($A19="",$N19="",$O19="",$P19=""),"",IFERROR(SUM($N19:$P19)+IF($Q19="",0,$Q19),""))</f>
        <v/>
      </c>
      <c r="S19" s="45" t="n"/>
      <c r="T19" s="48">
        <f>IF($R19="","",IFERROR(MAX(Assumptions!$B$9,$R19*(1+IF($S19="",Assumptions!$B$8,$S19))),""))</f>
        <v/>
      </c>
      <c r="U19" s="41">
        <f>IF($T19="","",IFERROR($T19/$H19,""))</f>
        <v/>
      </c>
      <c r="V19" s="50">
        <f>IF($T19="","",IFERROR(($T19-$R19)/$T19,""))</f>
        <v/>
      </c>
      <c r="W19" s="9">
        <f>IF($A19="","",IF(OR($B19="",$C19="",$D19="",$E19="",$F19="",$G19="",$H19="",$I19="",$M19="",$R19=""),"Check missing or invalid inputs",IF($I19&gt;Assumptions!$B$10,"Review waste %",IF(AND($S19&lt;&gt;"",$S19=0),"Review zero markup",IF($T19=Assumptions!$B$9,"Minimum price applied",IF($S19="","Default markup used","Ready for review"))))))</f>
        <v/>
      </c>
    </row>
    <row r="20" ht="24" customHeight="1">
      <c r="A20" s="17" t="n"/>
      <c r="B20" s="43" t="n"/>
      <c r="C20" s="19" t="n"/>
      <c r="D20" s="19" t="n"/>
      <c r="E20" s="17" t="n"/>
      <c r="F20" s="17" t="n"/>
      <c r="G20" s="17" t="n"/>
      <c r="H20" s="44" t="n"/>
      <c r="I20" s="45" t="n"/>
      <c r="J20" s="51">
        <f>IF(OR($A20="",$H20="",$I20=""),"",ROUNDUP($H20*(1+$I20),0))</f>
        <v/>
      </c>
      <c r="K20" s="52">
        <f>IF(OR($A20="",$H20="",$G20=""),"",IFERROR($H20/VLOOKUP($G20,Assumptions!$G$4:$H$6,2,FALSE),""))</f>
        <v/>
      </c>
      <c r="L20" s="52">
        <f>IF(OR($A20="",$J20=""),"",IFERROR($J20/Assumptions!$B$5,""))</f>
        <v/>
      </c>
      <c r="M20" s="47" t="n"/>
      <c r="N20" s="53">
        <f>IF(OR($A20="",$J20="",$F20=""),"",IFERROR($J20*VLOOKUP($F20,Assumptions!$D$4:$E$8,2,FALSE),""))</f>
        <v/>
      </c>
      <c r="O20" s="53">
        <f>IF(OR($A20="",$K20="",$L20=""),"",IFERROR(($K20+$L20)*Assumptions!$B$4,""))</f>
        <v/>
      </c>
      <c r="P20" s="53">
        <f>IF(OR($A20="",$M20=""),"",IFERROR(Assumptions!$B$6+($M20*Assumptions!$B$7),""))</f>
        <v/>
      </c>
      <c r="Q20" s="49" t="n"/>
      <c r="R20" s="53">
        <f>IF(OR($A20="",$N20="",$O20="",$P20=""),"",IFERROR(SUM($N20:$P20)+IF($Q20="",0,$Q20),""))</f>
        <v/>
      </c>
      <c r="S20" s="45" t="n"/>
      <c r="T20" s="53">
        <f>IF($R20="","",IFERROR(MAX(Assumptions!$B$9,$R20*(1+IF($S20="",Assumptions!$B$8,$S20))),""))</f>
        <v/>
      </c>
      <c r="U20" s="54">
        <f>IF($T20="","",IFERROR($T20/$H20,""))</f>
        <v/>
      </c>
      <c r="V20" s="55">
        <f>IF($T20="","",IFERROR(($T20-$R20)/$T20,""))</f>
        <v/>
      </c>
      <c r="W20" s="6">
        <f>IF($A20="","",IF(OR($B20="",$C20="",$D20="",$E20="",$F20="",$G20="",$H20="",$I20="",$M20="",$R20=""),"Check missing or invalid inputs",IF($I20&gt;Assumptions!$B$10,"Review waste %",IF(AND($S20&lt;&gt;"",$S20=0),"Review zero markup",IF($T20=Assumptions!$B$9,"Minimum price applied",IF($S20="","Default markup used","Ready for review"))))))</f>
        <v/>
      </c>
    </row>
    <row r="21" ht="24" customHeight="1">
      <c r="A21" s="17" t="n"/>
      <c r="B21" s="43" t="n"/>
      <c r="C21" s="19" t="n"/>
      <c r="D21" s="19" t="n"/>
      <c r="E21" s="17" t="n"/>
      <c r="F21" s="17" t="n"/>
      <c r="G21" s="17" t="n"/>
      <c r="H21" s="44" t="n"/>
      <c r="I21" s="45" t="n"/>
      <c r="J21" s="39">
        <f>IF(OR($A21="",$H21="",$I21=""),"",ROUNDUP($H21*(1+$I21),0))</f>
        <v/>
      </c>
      <c r="K21" s="46">
        <f>IF(OR($A21="",$H21="",$G21=""),"",IFERROR($H21/VLOOKUP($G21,Assumptions!$G$4:$H$6,2,FALSE),""))</f>
        <v/>
      </c>
      <c r="L21" s="46">
        <f>IF(OR($A21="",$J21=""),"",IFERROR($J21/Assumptions!$B$5,""))</f>
        <v/>
      </c>
      <c r="M21" s="47" t="n"/>
      <c r="N21" s="48">
        <f>IF(OR($A21="",$J21="",$F21=""),"",IFERROR($J21*VLOOKUP($F21,Assumptions!$D$4:$E$8,2,FALSE),""))</f>
        <v/>
      </c>
      <c r="O21" s="48">
        <f>IF(OR($A21="",$K21="",$L21=""),"",IFERROR(($K21+$L21)*Assumptions!$B$4,""))</f>
        <v/>
      </c>
      <c r="P21" s="48">
        <f>IF(OR($A21="",$M21=""),"",IFERROR(Assumptions!$B$6+($M21*Assumptions!$B$7),""))</f>
        <v/>
      </c>
      <c r="Q21" s="49" t="n"/>
      <c r="R21" s="48">
        <f>IF(OR($A21="",$N21="",$O21="",$P21=""),"",IFERROR(SUM($N21:$P21)+IF($Q21="",0,$Q21),""))</f>
        <v/>
      </c>
      <c r="S21" s="45" t="n"/>
      <c r="T21" s="48">
        <f>IF($R21="","",IFERROR(MAX(Assumptions!$B$9,$R21*(1+IF($S21="",Assumptions!$B$8,$S21))),""))</f>
        <v/>
      </c>
      <c r="U21" s="41">
        <f>IF($T21="","",IFERROR($T21/$H21,""))</f>
        <v/>
      </c>
      <c r="V21" s="50">
        <f>IF($T21="","",IFERROR(($T21-$R21)/$T21,""))</f>
        <v/>
      </c>
      <c r="W21" s="9">
        <f>IF($A21="","",IF(OR($B21="",$C21="",$D21="",$E21="",$F21="",$G21="",$H21="",$I21="",$M21="",$R21=""),"Check missing or invalid inputs",IF($I21&gt;Assumptions!$B$10,"Review waste %",IF(AND($S21&lt;&gt;"",$S21=0),"Review zero markup",IF($T21=Assumptions!$B$9,"Minimum price applied",IF($S21="","Default markup used","Ready for review"))))))</f>
        <v/>
      </c>
    </row>
    <row r="22" ht="24" customHeight="1">
      <c r="A22" s="17" t="n"/>
      <c r="B22" s="43" t="n"/>
      <c r="C22" s="19" t="n"/>
      <c r="D22" s="19" t="n"/>
      <c r="E22" s="17" t="n"/>
      <c r="F22" s="17" t="n"/>
      <c r="G22" s="17" t="n"/>
      <c r="H22" s="44" t="n"/>
      <c r="I22" s="45" t="n"/>
      <c r="J22" s="51">
        <f>IF(OR($A22="",$H22="",$I22=""),"",ROUNDUP($H22*(1+$I22),0))</f>
        <v/>
      </c>
      <c r="K22" s="52">
        <f>IF(OR($A22="",$H22="",$G22=""),"",IFERROR($H22/VLOOKUP($G22,Assumptions!$G$4:$H$6,2,FALSE),""))</f>
        <v/>
      </c>
      <c r="L22" s="52">
        <f>IF(OR($A22="",$J22=""),"",IFERROR($J22/Assumptions!$B$5,""))</f>
        <v/>
      </c>
      <c r="M22" s="47" t="n"/>
      <c r="N22" s="53">
        <f>IF(OR($A22="",$J22="",$F22=""),"",IFERROR($J22*VLOOKUP($F22,Assumptions!$D$4:$E$8,2,FALSE),""))</f>
        <v/>
      </c>
      <c r="O22" s="53">
        <f>IF(OR($A22="",$K22="",$L22=""),"",IFERROR(($K22+$L22)*Assumptions!$B$4,""))</f>
        <v/>
      </c>
      <c r="P22" s="53">
        <f>IF(OR($A22="",$M22=""),"",IFERROR(Assumptions!$B$6+($M22*Assumptions!$B$7),""))</f>
        <v/>
      </c>
      <c r="Q22" s="49" t="n"/>
      <c r="R22" s="53">
        <f>IF(OR($A22="",$N22="",$O22="",$P22=""),"",IFERROR(SUM($N22:$P22)+IF($Q22="",0,$Q22),""))</f>
        <v/>
      </c>
      <c r="S22" s="45" t="n"/>
      <c r="T22" s="53">
        <f>IF($R22="","",IFERROR(MAX(Assumptions!$B$9,$R22*(1+IF($S22="",Assumptions!$B$8,$S22))),""))</f>
        <v/>
      </c>
      <c r="U22" s="54">
        <f>IF($T22="","",IFERROR($T22/$H22,""))</f>
        <v/>
      </c>
      <c r="V22" s="55">
        <f>IF($T22="","",IFERROR(($T22-$R22)/$T22,""))</f>
        <v/>
      </c>
      <c r="W22" s="6">
        <f>IF($A22="","",IF(OR($B22="",$C22="",$D22="",$E22="",$F22="",$G22="",$H22="",$I22="",$M22="",$R22=""),"Check missing or invalid inputs",IF($I22&gt;Assumptions!$B$10,"Review waste %",IF(AND($S22&lt;&gt;"",$S22=0),"Review zero markup",IF($T22=Assumptions!$B$9,"Minimum price applied",IF($S22="","Default markup used","Ready for review"))))))</f>
        <v/>
      </c>
    </row>
    <row r="23" ht="24" customHeight="1">
      <c r="A23" s="17" t="n"/>
      <c r="B23" s="43" t="n"/>
      <c r="C23" s="19" t="n"/>
      <c r="D23" s="19" t="n"/>
      <c r="E23" s="17" t="n"/>
      <c r="F23" s="17" t="n"/>
      <c r="G23" s="17" t="n"/>
      <c r="H23" s="44" t="n"/>
      <c r="I23" s="45" t="n"/>
      <c r="J23" s="39">
        <f>IF(OR($A23="",$H23="",$I23=""),"",ROUNDUP($H23*(1+$I23),0))</f>
        <v/>
      </c>
      <c r="K23" s="46">
        <f>IF(OR($A23="",$H23="",$G23=""),"",IFERROR($H23/VLOOKUP($G23,Assumptions!$G$4:$H$6,2,FALSE),""))</f>
        <v/>
      </c>
      <c r="L23" s="46">
        <f>IF(OR($A23="",$J23=""),"",IFERROR($J23/Assumptions!$B$5,""))</f>
        <v/>
      </c>
      <c r="M23" s="47" t="n"/>
      <c r="N23" s="48">
        <f>IF(OR($A23="",$J23="",$F23=""),"",IFERROR($J23*VLOOKUP($F23,Assumptions!$D$4:$E$8,2,FALSE),""))</f>
        <v/>
      </c>
      <c r="O23" s="48">
        <f>IF(OR($A23="",$K23="",$L23=""),"",IFERROR(($K23+$L23)*Assumptions!$B$4,""))</f>
        <v/>
      </c>
      <c r="P23" s="48">
        <f>IF(OR($A23="",$M23=""),"",IFERROR(Assumptions!$B$6+($M23*Assumptions!$B$7),""))</f>
        <v/>
      </c>
      <c r="Q23" s="49" t="n"/>
      <c r="R23" s="48">
        <f>IF(OR($A23="",$N23="",$O23="",$P23=""),"",IFERROR(SUM($N23:$P23)+IF($Q23="",0,$Q23),""))</f>
        <v/>
      </c>
      <c r="S23" s="45" t="n"/>
      <c r="T23" s="48">
        <f>IF($R23="","",IFERROR(MAX(Assumptions!$B$9,$R23*(1+IF($S23="",Assumptions!$B$8,$S23))),""))</f>
        <v/>
      </c>
      <c r="U23" s="41">
        <f>IF($T23="","",IFERROR($T23/$H23,""))</f>
        <v/>
      </c>
      <c r="V23" s="50">
        <f>IF($T23="","",IFERROR(($T23-$R23)/$T23,""))</f>
        <v/>
      </c>
      <c r="W23" s="9">
        <f>IF($A23="","",IF(OR($B23="",$C23="",$D23="",$E23="",$F23="",$G23="",$H23="",$I23="",$M23="",$R23=""),"Check missing or invalid inputs",IF($I23&gt;Assumptions!$B$10,"Review waste %",IF(AND($S23&lt;&gt;"",$S23=0),"Review zero markup",IF($T23=Assumptions!$B$9,"Minimum price applied",IF($S23="","Default markup used","Ready for review"))))))</f>
        <v/>
      </c>
    </row>
    <row r="24" ht="24" customHeight="1">
      <c r="A24" s="17" t="n"/>
      <c r="B24" s="43" t="n"/>
      <c r="C24" s="19" t="n"/>
      <c r="D24" s="19" t="n"/>
      <c r="E24" s="17" t="n"/>
      <c r="F24" s="17" t="n"/>
      <c r="G24" s="17" t="n"/>
      <c r="H24" s="44" t="n"/>
      <c r="I24" s="45" t="n"/>
      <c r="J24" s="51">
        <f>IF(OR($A24="",$H24="",$I24=""),"",ROUNDUP($H24*(1+$I24),0))</f>
        <v/>
      </c>
      <c r="K24" s="52">
        <f>IF(OR($A24="",$H24="",$G24=""),"",IFERROR($H24/VLOOKUP($G24,Assumptions!$G$4:$H$6,2,FALSE),""))</f>
        <v/>
      </c>
      <c r="L24" s="52">
        <f>IF(OR($A24="",$J24=""),"",IFERROR($J24/Assumptions!$B$5,""))</f>
        <v/>
      </c>
      <c r="M24" s="47" t="n"/>
      <c r="N24" s="53">
        <f>IF(OR($A24="",$J24="",$F24=""),"",IFERROR($J24*VLOOKUP($F24,Assumptions!$D$4:$E$8,2,FALSE),""))</f>
        <v/>
      </c>
      <c r="O24" s="53">
        <f>IF(OR($A24="",$K24="",$L24=""),"",IFERROR(($K24+$L24)*Assumptions!$B$4,""))</f>
        <v/>
      </c>
      <c r="P24" s="53">
        <f>IF(OR($A24="",$M24=""),"",IFERROR(Assumptions!$B$6+($M24*Assumptions!$B$7),""))</f>
        <v/>
      </c>
      <c r="Q24" s="49" t="n"/>
      <c r="R24" s="53">
        <f>IF(OR($A24="",$N24="",$O24="",$P24=""),"",IFERROR(SUM($N24:$P24)+IF($Q24="",0,$Q24),""))</f>
        <v/>
      </c>
      <c r="S24" s="45" t="n"/>
      <c r="T24" s="53">
        <f>IF($R24="","",IFERROR(MAX(Assumptions!$B$9,$R24*(1+IF($S24="",Assumptions!$B$8,$S24))),""))</f>
        <v/>
      </c>
      <c r="U24" s="54">
        <f>IF($T24="","",IFERROR($T24/$H24,""))</f>
        <v/>
      </c>
      <c r="V24" s="55">
        <f>IF($T24="","",IFERROR(($T24-$R24)/$T24,""))</f>
        <v/>
      </c>
      <c r="W24" s="6">
        <f>IF($A24="","",IF(OR($B24="",$C24="",$D24="",$E24="",$F24="",$G24="",$H24="",$I24="",$M24="",$R24=""),"Check missing or invalid inputs",IF($I24&gt;Assumptions!$B$10,"Review waste %",IF(AND($S24&lt;&gt;"",$S24=0),"Review zero markup",IF($T24=Assumptions!$B$9,"Minimum price applied",IF($S24="","Default markup used","Ready for review"))))))</f>
        <v/>
      </c>
    </row>
    <row r="25" ht="24" customHeight="1">
      <c r="A25" s="17" t="n"/>
      <c r="B25" s="43" t="n"/>
      <c r="C25" s="19" t="n"/>
      <c r="D25" s="19" t="n"/>
      <c r="E25" s="17" t="n"/>
      <c r="F25" s="17" t="n"/>
      <c r="G25" s="17" t="n"/>
      <c r="H25" s="44" t="n"/>
      <c r="I25" s="45" t="n"/>
      <c r="J25" s="39">
        <f>IF(OR($A25="",$H25="",$I25=""),"",ROUNDUP($H25*(1+$I25),0))</f>
        <v/>
      </c>
      <c r="K25" s="46">
        <f>IF(OR($A25="",$H25="",$G25=""),"",IFERROR($H25/VLOOKUP($G25,Assumptions!$G$4:$H$6,2,FALSE),""))</f>
        <v/>
      </c>
      <c r="L25" s="46">
        <f>IF(OR($A25="",$J25=""),"",IFERROR($J25/Assumptions!$B$5,""))</f>
        <v/>
      </c>
      <c r="M25" s="47" t="n"/>
      <c r="N25" s="48">
        <f>IF(OR($A25="",$J25="",$F25=""),"",IFERROR($J25*VLOOKUP($F25,Assumptions!$D$4:$E$8,2,FALSE),""))</f>
        <v/>
      </c>
      <c r="O25" s="48">
        <f>IF(OR($A25="",$K25="",$L25=""),"",IFERROR(($K25+$L25)*Assumptions!$B$4,""))</f>
        <v/>
      </c>
      <c r="P25" s="48">
        <f>IF(OR($A25="",$M25=""),"",IFERROR(Assumptions!$B$6+($M25*Assumptions!$B$7),""))</f>
        <v/>
      </c>
      <c r="Q25" s="49" t="n"/>
      <c r="R25" s="48">
        <f>IF(OR($A25="",$N25="",$O25="",$P25=""),"",IFERROR(SUM($N25:$P25)+IF($Q25="",0,$Q25),""))</f>
        <v/>
      </c>
      <c r="S25" s="45" t="n"/>
      <c r="T25" s="48">
        <f>IF($R25="","",IFERROR(MAX(Assumptions!$B$9,$R25*(1+IF($S25="",Assumptions!$B$8,$S25))),""))</f>
        <v/>
      </c>
      <c r="U25" s="41">
        <f>IF($T25="","",IFERROR($T25/$H25,""))</f>
        <v/>
      </c>
      <c r="V25" s="50">
        <f>IF($T25="","",IFERROR(($T25-$R25)/$T25,""))</f>
        <v/>
      </c>
      <c r="W25" s="9">
        <f>IF($A25="","",IF(OR($B25="",$C25="",$D25="",$E25="",$F25="",$G25="",$H25="",$I25="",$M25="",$R25=""),"Check missing or invalid inputs",IF($I25&gt;Assumptions!$B$10,"Review waste %",IF(AND($S25&lt;&gt;"",$S25=0),"Review zero markup",IF($T25=Assumptions!$B$9,"Minimum price applied",IF($S25="","Default markup used","Ready for review"))))))</f>
        <v/>
      </c>
    </row>
    <row r="26" ht="24" customHeight="1">
      <c r="A26" s="17" t="n"/>
      <c r="B26" s="43" t="n"/>
      <c r="C26" s="19" t="n"/>
      <c r="D26" s="19" t="n"/>
      <c r="E26" s="17" t="n"/>
      <c r="F26" s="17" t="n"/>
      <c r="G26" s="17" t="n"/>
      <c r="H26" s="44" t="n"/>
      <c r="I26" s="45" t="n"/>
      <c r="J26" s="51">
        <f>IF(OR($A26="",$H26="",$I26=""),"",ROUNDUP($H26*(1+$I26),0))</f>
        <v/>
      </c>
      <c r="K26" s="52">
        <f>IF(OR($A26="",$H26="",$G26=""),"",IFERROR($H26/VLOOKUP($G26,Assumptions!$G$4:$H$6,2,FALSE),""))</f>
        <v/>
      </c>
      <c r="L26" s="52">
        <f>IF(OR($A26="",$J26=""),"",IFERROR($J26/Assumptions!$B$5,""))</f>
        <v/>
      </c>
      <c r="M26" s="47" t="n"/>
      <c r="N26" s="53">
        <f>IF(OR($A26="",$J26="",$F26=""),"",IFERROR($J26*VLOOKUP($F26,Assumptions!$D$4:$E$8,2,FALSE),""))</f>
        <v/>
      </c>
      <c r="O26" s="53">
        <f>IF(OR($A26="",$K26="",$L26=""),"",IFERROR(($K26+$L26)*Assumptions!$B$4,""))</f>
        <v/>
      </c>
      <c r="P26" s="53">
        <f>IF(OR($A26="",$M26=""),"",IFERROR(Assumptions!$B$6+($M26*Assumptions!$B$7),""))</f>
        <v/>
      </c>
      <c r="Q26" s="49" t="n"/>
      <c r="R26" s="53">
        <f>IF(OR($A26="",$N26="",$O26="",$P26=""),"",IFERROR(SUM($N26:$P26)+IF($Q26="",0,$Q26),""))</f>
        <v/>
      </c>
      <c r="S26" s="45" t="n"/>
      <c r="T26" s="53">
        <f>IF($R26="","",IFERROR(MAX(Assumptions!$B$9,$R26*(1+IF($S26="",Assumptions!$B$8,$S26))),""))</f>
        <v/>
      </c>
      <c r="U26" s="54">
        <f>IF($T26="","",IFERROR($T26/$H26,""))</f>
        <v/>
      </c>
      <c r="V26" s="55">
        <f>IF($T26="","",IFERROR(($T26-$R26)/$T26,""))</f>
        <v/>
      </c>
      <c r="W26" s="6">
        <f>IF($A26="","",IF(OR($B26="",$C26="",$D26="",$E26="",$F26="",$G26="",$H26="",$I26="",$M26="",$R26=""),"Check missing or invalid inputs",IF($I26&gt;Assumptions!$B$10,"Review waste %",IF(AND($S26&lt;&gt;"",$S26=0),"Review zero markup",IF($T26=Assumptions!$B$9,"Minimum price applied",IF($S26="","Default markup used","Ready for review"))))))</f>
        <v/>
      </c>
    </row>
    <row r="27" ht="24" customHeight="1">
      <c r="A27" s="17" t="n"/>
      <c r="B27" s="43" t="n"/>
      <c r="C27" s="19" t="n"/>
      <c r="D27" s="19" t="n"/>
      <c r="E27" s="17" t="n"/>
      <c r="F27" s="17" t="n"/>
      <c r="G27" s="17" t="n"/>
      <c r="H27" s="44" t="n"/>
      <c r="I27" s="45" t="n"/>
      <c r="J27" s="39">
        <f>IF(OR($A27="",$H27="",$I27=""),"",ROUNDUP($H27*(1+$I27),0))</f>
        <v/>
      </c>
      <c r="K27" s="46">
        <f>IF(OR($A27="",$H27="",$G27=""),"",IFERROR($H27/VLOOKUP($G27,Assumptions!$G$4:$H$6,2,FALSE),""))</f>
        <v/>
      </c>
      <c r="L27" s="46">
        <f>IF(OR($A27="",$J27=""),"",IFERROR($J27/Assumptions!$B$5,""))</f>
        <v/>
      </c>
      <c r="M27" s="47" t="n"/>
      <c r="N27" s="48">
        <f>IF(OR($A27="",$J27="",$F27=""),"",IFERROR($J27*VLOOKUP($F27,Assumptions!$D$4:$E$8,2,FALSE),""))</f>
        <v/>
      </c>
      <c r="O27" s="48">
        <f>IF(OR($A27="",$K27="",$L27=""),"",IFERROR(($K27+$L27)*Assumptions!$B$4,""))</f>
        <v/>
      </c>
      <c r="P27" s="48">
        <f>IF(OR($A27="",$M27=""),"",IFERROR(Assumptions!$B$6+($M27*Assumptions!$B$7),""))</f>
        <v/>
      </c>
      <c r="Q27" s="49" t="n"/>
      <c r="R27" s="48">
        <f>IF(OR($A27="",$N27="",$O27="",$P27=""),"",IFERROR(SUM($N27:$P27)+IF($Q27="",0,$Q27),""))</f>
        <v/>
      </c>
      <c r="S27" s="45" t="n"/>
      <c r="T27" s="48">
        <f>IF($R27="","",IFERROR(MAX(Assumptions!$B$9,$R27*(1+IF($S27="",Assumptions!$B$8,$S27))),""))</f>
        <v/>
      </c>
      <c r="U27" s="41">
        <f>IF($T27="","",IFERROR($T27/$H27,""))</f>
        <v/>
      </c>
      <c r="V27" s="50">
        <f>IF($T27="","",IFERROR(($T27-$R27)/$T27,""))</f>
        <v/>
      </c>
      <c r="W27" s="9">
        <f>IF($A27="","",IF(OR($B27="",$C27="",$D27="",$E27="",$F27="",$G27="",$H27="",$I27="",$M27="",$R27=""),"Check missing or invalid inputs",IF($I27&gt;Assumptions!$B$10,"Review waste %",IF(AND($S27&lt;&gt;"",$S27=0),"Review zero markup",IF($T27=Assumptions!$B$9,"Minimum price applied",IF($S27="","Default markup used","Ready for review"))))))</f>
        <v/>
      </c>
    </row>
    <row r="28" ht="24" customHeight="1">
      <c r="A28" s="17" t="n"/>
      <c r="B28" s="43" t="n"/>
      <c r="C28" s="19" t="n"/>
      <c r="D28" s="19" t="n"/>
      <c r="E28" s="17" t="n"/>
      <c r="F28" s="17" t="n"/>
      <c r="G28" s="17" t="n"/>
      <c r="H28" s="44" t="n"/>
      <c r="I28" s="45" t="n"/>
      <c r="J28" s="51">
        <f>IF(OR($A28="",$H28="",$I28=""),"",ROUNDUP($H28*(1+$I28),0))</f>
        <v/>
      </c>
      <c r="K28" s="52">
        <f>IF(OR($A28="",$H28="",$G28=""),"",IFERROR($H28/VLOOKUP($G28,Assumptions!$G$4:$H$6,2,FALSE),""))</f>
        <v/>
      </c>
      <c r="L28" s="52">
        <f>IF(OR($A28="",$J28=""),"",IFERROR($J28/Assumptions!$B$5,""))</f>
        <v/>
      </c>
      <c r="M28" s="47" t="n"/>
      <c r="N28" s="53">
        <f>IF(OR($A28="",$J28="",$F28=""),"",IFERROR($J28*VLOOKUP($F28,Assumptions!$D$4:$E$8,2,FALSE),""))</f>
        <v/>
      </c>
      <c r="O28" s="53">
        <f>IF(OR($A28="",$K28="",$L28=""),"",IFERROR(($K28+$L28)*Assumptions!$B$4,""))</f>
        <v/>
      </c>
      <c r="P28" s="53">
        <f>IF(OR($A28="",$M28=""),"",IFERROR(Assumptions!$B$6+($M28*Assumptions!$B$7),""))</f>
        <v/>
      </c>
      <c r="Q28" s="49" t="n"/>
      <c r="R28" s="53">
        <f>IF(OR($A28="",$N28="",$O28="",$P28=""),"",IFERROR(SUM($N28:$P28)+IF($Q28="",0,$Q28),""))</f>
        <v/>
      </c>
      <c r="S28" s="45" t="n"/>
      <c r="T28" s="53">
        <f>IF($R28="","",IFERROR(MAX(Assumptions!$B$9,$R28*(1+IF($S28="",Assumptions!$B$8,$S28))),""))</f>
        <v/>
      </c>
      <c r="U28" s="54">
        <f>IF($T28="","",IFERROR($T28/$H28,""))</f>
        <v/>
      </c>
      <c r="V28" s="55">
        <f>IF($T28="","",IFERROR(($T28-$R28)/$T28,""))</f>
        <v/>
      </c>
      <c r="W28" s="6">
        <f>IF($A28="","",IF(OR($B28="",$C28="",$D28="",$E28="",$F28="",$G28="",$H28="",$I28="",$M28="",$R28=""),"Check missing or invalid inputs",IF($I28&gt;Assumptions!$B$10,"Review waste %",IF(AND($S28&lt;&gt;"",$S28=0),"Review zero markup",IF($T28=Assumptions!$B$9,"Minimum price applied",IF($S28="","Default markup used","Ready for review"))))))</f>
        <v/>
      </c>
    </row>
    <row r="29" ht="24" customHeight="1">
      <c r="A29" s="17" t="n"/>
      <c r="B29" s="43" t="n"/>
      <c r="C29" s="19" t="n"/>
      <c r="D29" s="19" t="n"/>
      <c r="E29" s="17" t="n"/>
      <c r="F29" s="17" t="n"/>
      <c r="G29" s="17" t="n"/>
      <c r="H29" s="44" t="n"/>
      <c r="I29" s="45" t="n"/>
      <c r="J29" s="39">
        <f>IF(OR($A29="",$H29="",$I29=""),"",ROUNDUP($H29*(1+$I29),0))</f>
        <v/>
      </c>
      <c r="K29" s="46">
        <f>IF(OR($A29="",$H29="",$G29=""),"",IFERROR($H29/VLOOKUP($G29,Assumptions!$G$4:$H$6,2,FALSE),""))</f>
        <v/>
      </c>
      <c r="L29" s="46">
        <f>IF(OR($A29="",$J29=""),"",IFERROR($J29/Assumptions!$B$5,""))</f>
        <v/>
      </c>
      <c r="M29" s="47" t="n"/>
      <c r="N29" s="48">
        <f>IF(OR($A29="",$J29="",$F29=""),"",IFERROR($J29*VLOOKUP($F29,Assumptions!$D$4:$E$8,2,FALSE),""))</f>
        <v/>
      </c>
      <c r="O29" s="48">
        <f>IF(OR($A29="",$K29="",$L29=""),"",IFERROR(($K29+$L29)*Assumptions!$B$4,""))</f>
        <v/>
      </c>
      <c r="P29" s="48">
        <f>IF(OR($A29="",$M29=""),"",IFERROR(Assumptions!$B$6+($M29*Assumptions!$B$7),""))</f>
        <v/>
      </c>
      <c r="Q29" s="49" t="n"/>
      <c r="R29" s="48">
        <f>IF(OR($A29="",$N29="",$O29="",$P29=""),"",IFERROR(SUM($N29:$P29)+IF($Q29="",0,$Q29),""))</f>
        <v/>
      </c>
      <c r="S29" s="45" t="n"/>
      <c r="T29" s="48">
        <f>IF($R29="","",IFERROR(MAX(Assumptions!$B$9,$R29*(1+IF($S29="",Assumptions!$B$8,$S29))),""))</f>
        <v/>
      </c>
      <c r="U29" s="41">
        <f>IF($T29="","",IFERROR($T29/$H29,""))</f>
        <v/>
      </c>
      <c r="V29" s="50">
        <f>IF($T29="","",IFERROR(($T29-$R29)/$T29,""))</f>
        <v/>
      </c>
      <c r="W29" s="9">
        <f>IF($A29="","",IF(OR($B29="",$C29="",$D29="",$E29="",$F29="",$G29="",$H29="",$I29="",$M29="",$R29=""),"Check missing or invalid inputs",IF($I29&gt;Assumptions!$B$10,"Review waste %",IF(AND($S29&lt;&gt;"",$S29=0),"Review zero markup",IF($T29=Assumptions!$B$9,"Minimum price applied",IF($S29="","Default markup used","Ready for review"))))))</f>
        <v/>
      </c>
    </row>
    <row r="30" ht="24" customHeight="1">
      <c r="A30" s="17" t="n"/>
      <c r="B30" s="43" t="n"/>
      <c r="C30" s="19" t="n"/>
      <c r="D30" s="19" t="n"/>
      <c r="E30" s="17" t="n"/>
      <c r="F30" s="17" t="n"/>
      <c r="G30" s="17" t="n"/>
      <c r="H30" s="44" t="n"/>
      <c r="I30" s="45" t="n"/>
      <c r="J30" s="51">
        <f>IF(OR($A30="",$H30="",$I30=""),"",ROUNDUP($H30*(1+$I30),0))</f>
        <v/>
      </c>
      <c r="K30" s="52">
        <f>IF(OR($A30="",$H30="",$G30=""),"",IFERROR($H30/VLOOKUP($G30,Assumptions!$G$4:$H$6,2,FALSE),""))</f>
        <v/>
      </c>
      <c r="L30" s="52">
        <f>IF(OR($A30="",$J30=""),"",IFERROR($J30/Assumptions!$B$5,""))</f>
        <v/>
      </c>
      <c r="M30" s="47" t="n"/>
      <c r="N30" s="53">
        <f>IF(OR($A30="",$J30="",$F30=""),"",IFERROR($J30*VLOOKUP($F30,Assumptions!$D$4:$E$8,2,FALSE),""))</f>
        <v/>
      </c>
      <c r="O30" s="53">
        <f>IF(OR($A30="",$K30="",$L30=""),"",IFERROR(($K30+$L30)*Assumptions!$B$4,""))</f>
        <v/>
      </c>
      <c r="P30" s="53">
        <f>IF(OR($A30="",$M30=""),"",IFERROR(Assumptions!$B$6+($M30*Assumptions!$B$7),""))</f>
        <v/>
      </c>
      <c r="Q30" s="49" t="n"/>
      <c r="R30" s="53">
        <f>IF(OR($A30="",$N30="",$O30="",$P30=""),"",IFERROR(SUM($N30:$P30)+IF($Q30="",0,$Q30),""))</f>
        <v/>
      </c>
      <c r="S30" s="45" t="n"/>
      <c r="T30" s="53">
        <f>IF($R30="","",IFERROR(MAX(Assumptions!$B$9,$R30*(1+IF($S30="",Assumptions!$B$8,$S30))),""))</f>
        <v/>
      </c>
      <c r="U30" s="54">
        <f>IF($T30="","",IFERROR($T30/$H30,""))</f>
        <v/>
      </c>
      <c r="V30" s="55">
        <f>IF($T30="","",IFERROR(($T30-$R30)/$T30,""))</f>
        <v/>
      </c>
      <c r="W30" s="6">
        <f>IF($A30="","",IF(OR($B30="",$C30="",$D30="",$E30="",$F30="",$G30="",$H30="",$I30="",$M30="",$R30=""),"Check missing or invalid inputs",IF($I30&gt;Assumptions!$B$10,"Review waste %",IF(AND($S30&lt;&gt;"",$S30=0),"Review zero markup",IF($T30=Assumptions!$B$9,"Minimum price applied",IF($S30="","Default markup used","Ready for review"))))))</f>
        <v/>
      </c>
    </row>
    <row r="31" ht="24" customHeight="1">
      <c r="A31" s="17" t="n"/>
      <c r="B31" s="43" t="n"/>
      <c r="C31" s="19" t="n"/>
      <c r="D31" s="19" t="n"/>
      <c r="E31" s="17" t="n"/>
      <c r="F31" s="17" t="n"/>
      <c r="G31" s="17" t="n"/>
      <c r="H31" s="44" t="n"/>
      <c r="I31" s="45" t="n"/>
      <c r="J31" s="39">
        <f>IF(OR($A31="",$H31="",$I31=""),"",ROUNDUP($H31*(1+$I31),0))</f>
        <v/>
      </c>
      <c r="K31" s="46">
        <f>IF(OR($A31="",$H31="",$G31=""),"",IFERROR($H31/VLOOKUP($G31,Assumptions!$G$4:$H$6,2,FALSE),""))</f>
        <v/>
      </c>
      <c r="L31" s="46">
        <f>IF(OR($A31="",$J31=""),"",IFERROR($J31/Assumptions!$B$5,""))</f>
        <v/>
      </c>
      <c r="M31" s="47" t="n"/>
      <c r="N31" s="48">
        <f>IF(OR($A31="",$J31="",$F31=""),"",IFERROR($J31*VLOOKUP($F31,Assumptions!$D$4:$E$8,2,FALSE),""))</f>
        <v/>
      </c>
      <c r="O31" s="48">
        <f>IF(OR($A31="",$K31="",$L31=""),"",IFERROR(($K31+$L31)*Assumptions!$B$4,""))</f>
        <v/>
      </c>
      <c r="P31" s="48">
        <f>IF(OR($A31="",$M31=""),"",IFERROR(Assumptions!$B$6+($M31*Assumptions!$B$7),""))</f>
        <v/>
      </c>
      <c r="Q31" s="49" t="n"/>
      <c r="R31" s="48">
        <f>IF(OR($A31="",$N31="",$O31="",$P31=""),"",IFERROR(SUM($N31:$P31)+IF($Q31="",0,$Q31),""))</f>
        <v/>
      </c>
      <c r="S31" s="45" t="n"/>
      <c r="T31" s="48">
        <f>IF($R31="","",IFERROR(MAX(Assumptions!$B$9,$R31*(1+IF($S31="",Assumptions!$B$8,$S31))),""))</f>
        <v/>
      </c>
      <c r="U31" s="41">
        <f>IF($T31="","",IFERROR($T31/$H31,""))</f>
        <v/>
      </c>
      <c r="V31" s="50">
        <f>IF($T31="","",IFERROR(($T31-$R31)/$T31,""))</f>
        <v/>
      </c>
      <c r="W31" s="9">
        <f>IF($A31="","",IF(OR($B31="",$C31="",$D31="",$E31="",$F31="",$G31="",$H31="",$I31="",$M31="",$R31=""),"Check missing or invalid inputs",IF($I31&gt;Assumptions!$B$10,"Review waste %",IF(AND($S31&lt;&gt;"",$S31=0),"Review zero markup",IF($T31=Assumptions!$B$9,"Minimum price applied",IF($S31="","Default markup used","Ready for review"))))))</f>
        <v/>
      </c>
    </row>
    <row r="32" ht="24" customHeight="1">
      <c r="A32" s="17" t="n"/>
      <c r="B32" s="43" t="n"/>
      <c r="C32" s="19" t="n"/>
      <c r="D32" s="19" t="n"/>
      <c r="E32" s="17" t="n"/>
      <c r="F32" s="17" t="n"/>
      <c r="G32" s="17" t="n"/>
      <c r="H32" s="44" t="n"/>
      <c r="I32" s="45" t="n"/>
      <c r="J32" s="51">
        <f>IF(OR($A32="",$H32="",$I32=""),"",ROUNDUP($H32*(1+$I32),0))</f>
        <v/>
      </c>
      <c r="K32" s="52">
        <f>IF(OR($A32="",$H32="",$G32=""),"",IFERROR($H32/VLOOKUP($G32,Assumptions!$G$4:$H$6,2,FALSE),""))</f>
        <v/>
      </c>
      <c r="L32" s="52">
        <f>IF(OR($A32="",$J32=""),"",IFERROR($J32/Assumptions!$B$5,""))</f>
        <v/>
      </c>
      <c r="M32" s="47" t="n"/>
      <c r="N32" s="53">
        <f>IF(OR($A32="",$J32="",$F32=""),"",IFERROR($J32*VLOOKUP($F32,Assumptions!$D$4:$E$8,2,FALSE),""))</f>
        <v/>
      </c>
      <c r="O32" s="53">
        <f>IF(OR($A32="",$K32="",$L32=""),"",IFERROR(($K32+$L32)*Assumptions!$B$4,""))</f>
        <v/>
      </c>
      <c r="P32" s="53">
        <f>IF(OR($A32="",$M32=""),"",IFERROR(Assumptions!$B$6+($M32*Assumptions!$B$7),""))</f>
        <v/>
      </c>
      <c r="Q32" s="49" t="n"/>
      <c r="R32" s="53">
        <f>IF(OR($A32="",$N32="",$O32="",$P32=""),"",IFERROR(SUM($N32:$P32)+IF($Q32="",0,$Q32),""))</f>
        <v/>
      </c>
      <c r="S32" s="45" t="n"/>
      <c r="T32" s="53">
        <f>IF($R32="","",IFERROR(MAX(Assumptions!$B$9,$R32*(1+IF($S32="",Assumptions!$B$8,$S32))),""))</f>
        <v/>
      </c>
      <c r="U32" s="54">
        <f>IF($T32="","",IFERROR($T32/$H32,""))</f>
        <v/>
      </c>
      <c r="V32" s="55">
        <f>IF($T32="","",IFERROR(($T32-$R32)/$T32,""))</f>
        <v/>
      </c>
      <c r="W32" s="6">
        <f>IF($A32="","",IF(OR($B32="",$C32="",$D32="",$E32="",$F32="",$G32="",$H32="",$I32="",$M32="",$R32=""),"Check missing or invalid inputs",IF($I32&gt;Assumptions!$B$10,"Review waste %",IF(AND($S32&lt;&gt;"",$S32=0),"Review zero markup",IF($T32=Assumptions!$B$9,"Minimum price applied",IF($S32="","Default markup used","Ready for review"))))))</f>
        <v/>
      </c>
    </row>
    <row r="33" ht="24" customHeight="1">
      <c r="A33" s="17" t="n"/>
      <c r="B33" s="43" t="n"/>
      <c r="C33" s="19" t="n"/>
      <c r="D33" s="19" t="n"/>
      <c r="E33" s="17" t="n"/>
      <c r="F33" s="17" t="n"/>
      <c r="G33" s="17" t="n"/>
      <c r="H33" s="44" t="n"/>
      <c r="I33" s="45" t="n"/>
      <c r="J33" s="39">
        <f>IF(OR($A33="",$H33="",$I33=""),"",ROUNDUP($H33*(1+$I33),0))</f>
        <v/>
      </c>
      <c r="K33" s="46">
        <f>IF(OR($A33="",$H33="",$G33=""),"",IFERROR($H33/VLOOKUP($G33,Assumptions!$G$4:$H$6,2,FALSE),""))</f>
        <v/>
      </c>
      <c r="L33" s="46">
        <f>IF(OR($A33="",$J33=""),"",IFERROR($J33/Assumptions!$B$5,""))</f>
        <v/>
      </c>
      <c r="M33" s="47" t="n"/>
      <c r="N33" s="48">
        <f>IF(OR($A33="",$J33="",$F33=""),"",IFERROR($J33*VLOOKUP($F33,Assumptions!$D$4:$E$8,2,FALSE),""))</f>
        <v/>
      </c>
      <c r="O33" s="48">
        <f>IF(OR($A33="",$K33="",$L33=""),"",IFERROR(($K33+$L33)*Assumptions!$B$4,""))</f>
        <v/>
      </c>
      <c r="P33" s="48">
        <f>IF(OR($A33="",$M33=""),"",IFERROR(Assumptions!$B$6+($M33*Assumptions!$B$7),""))</f>
        <v/>
      </c>
      <c r="Q33" s="49" t="n"/>
      <c r="R33" s="48">
        <f>IF(OR($A33="",$N33="",$O33="",$P33=""),"",IFERROR(SUM($N33:$P33)+IF($Q33="",0,$Q33),""))</f>
        <v/>
      </c>
      <c r="S33" s="45" t="n"/>
      <c r="T33" s="48">
        <f>IF($R33="","",IFERROR(MAX(Assumptions!$B$9,$R33*(1+IF($S33="",Assumptions!$B$8,$S33))),""))</f>
        <v/>
      </c>
      <c r="U33" s="41">
        <f>IF($T33="","",IFERROR($T33/$H33,""))</f>
        <v/>
      </c>
      <c r="V33" s="50">
        <f>IF($T33="","",IFERROR(($T33-$R33)/$T33,""))</f>
        <v/>
      </c>
      <c r="W33" s="9">
        <f>IF($A33="","",IF(OR($B33="",$C33="",$D33="",$E33="",$F33="",$G33="",$H33="",$I33="",$M33="",$R33=""),"Check missing or invalid inputs",IF($I33&gt;Assumptions!$B$10,"Review waste %",IF(AND($S33&lt;&gt;"",$S33=0),"Review zero markup",IF($T33=Assumptions!$B$9,"Minimum price applied",IF($S33="","Default markup used","Ready for review"))))))</f>
        <v/>
      </c>
    </row>
    <row r="34" ht="24" customHeight="1">
      <c r="A34" s="17" t="n"/>
      <c r="B34" s="43" t="n"/>
      <c r="C34" s="19" t="n"/>
      <c r="D34" s="19" t="n"/>
      <c r="E34" s="17" t="n"/>
      <c r="F34" s="17" t="n"/>
      <c r="G34" s="17" t="n"/>
      <c r="H34" s="44" t="n"/>
      <c r="I34" s="45" t="n"/>
      <c r="J34" s="51">
        <f>IF(OR($A34="",$H34="",$I34=""),"",ROUNDUP($H34*(1+$I34),0))</f>
        <v/>
      </c>
      <c r="K34" s="52">
        <f>IF(OR($A34="",$H34="",$G34=""),"",IFERROR($H34/VLOOKUP($G34,Assumptions!$G$4:$H$6,2,FALSE),""))</f>
        <v/>
      </c>
      <c r="L34" s="52">
        <f>IF(OR($A34="",$J34=""),"",IFERROR($J34/Assumptions!$B$5,""))</f>
        <v/>
      </c>
      <c r="M34" s="47" t="n"/>
      <c r="N34" s="53">
        <f>IF(OR($A34="",$J34="",$F34=""),"",IFERROR($J34*VLOOKUP($F34,Assumptions!$D$4:$E$8,2,FALSE),""))</f>
        <v/>
      </c>
      <c r="O34" s="53">
        <f>IF(OR($A34="",$K34="",$L34=""),"",IFERROR(($K34+$L34)*Assumptions!$B$4,""))</f>
        <v/>
      </c>
      <c r="P34" s="53">
        <f>IF(OR($A34="",$M34=""),"",IFERROR(Assumptions!$B$6+($M34*Assumptions!$B$7),""))</f>
        <v/>
      </c>
      <c r="Q34" s="49" t="n"/>
      <c r="R34" s="53">
        <f>IF(OR($A34="",$N34="",$O34="",$P34=""),"",IFERROR(SUM($N34:$P34)+IF($Q34="",0,$Q34),""))</f>
        <v/>
      </c>
      <c r="S34" s="45" t="n"/>
      <c r="T34" s="53">
        <f>IF($R34="","",IFERROR(MAX(Assumptions!$B$9,$R34*(1+IF($S34="",Assumptions!$B$8,$S34))),""))</f>
        <v/>
      </c>
      <c r="U34" s="54">
        <f>IF($T34="","",IFERROR($T34/$H34,""))</f>
        <v/>
      </c>
      <c r="V34" s="55">
        <f>IF($T34="","",IFERROR(($T34-$R34)/$T34,""))</f>
        <v/>
      </c>
      <c r="W34" s="6">
        <f>IF($A34="","",IF(OR($B34="",$C34="",$D34="",$E34="",$F34="",$G34="",$H34="",$I34="",$M34="",$R34=""),"Check missing or invalid inputs",IF($I34&gt;Assumptions!$B$10,"Review waste %",IF(AND($S34&lt;&gt;"",$S34=0),"Review zero markup",IF($T34=Assumptions!$B$9,"Minimum price applied",IF($S34="","Default markup used","Ready for review"))))))</f>
        <v/>
      </c>
    </row>
    <row r="35" ht="24" customHeight="1">
      <c r="A35" s="17" t="n"/>
      <c r="B35" s="43" t="n"/>
      <c r="C35" s="19" t="n"/>
      <c r="D35" s="19" t="n"/>
      <c r="E35" s="17" t="n"/>
      <c r="F35" s="17" t="n"/>
      <c r="G35" s="17" t="n"/>
      <c r="H35" s="44" t="n"/>
      <c r="I35" s="45" t="n"/>
      <c r="J35" s="39">
        <f>IF(OR($A35="",$H35="",$I35=""),"",ROUNDUP($H35*(1+$I35),0))</f>
        <v/>
      </c>
      <c r="K35" s="46">
        <f>IF(OR($A35="",$H35="",$G35=""),"",IFERROR($H35/VLOOKUP($G35,Assumptions!$G$4:$H$6,2,FALSE),""))</f>
        <v/>
      </c>
      <c r="L35" s="46">
        <f>IF(OR($A35="",$J35=""),"",IFERROR($J35/Assumptions!$B$5,""))</f>
        <v/>
      </c>
      <c r="M35" s="47" t="n"/>
      <c r="N35" s="48">
        <f>IF(OR($A35="",$J35="",$F35=""),"",IFERROR($J35*VLOOKUP($F35,Assumptions!$D$4:$E$8,2,FALSE),""))</f>
        <v/>
      </c>
      <c r="O35" s="48">
        <f>IF(OR($A35="",$K35="",$L35=""),"",IFERROR(($K35+$L35)*Assumptions!$B$4,""))</f>
        <v/>
      </c>
      <c r="P35" s="48">
        <f>IF(OR($A35="",$M35=""),"",IFERROR(Assumptions!$B$6+($M35*Assumptions!$B$7),""))</f>
        <v/>
      </c>
      <c r="Q35" s="49" t="n"/>
      <c r="R35" s="48">
        <f>IF(OR($A35="",$N35="",$O35="",$P35=""),"",IFERROR(SUM($N35:$P35)+IF($Q35="",0,$Q35),""))</f>
        <v/>
      </c>
      <c r="S35" s="45" t="n"/>
      <c r="T35" s="48">
        <f>IF($R35="","",IFERROR(MAX(Assumptions!$B$9,$R35*(1+IF($S35="",Assumptions!$B$8,$S35))),""))</f>
        <v/>
      </c>
      <c r="U35" s="41">
        <f>IF($T35="","",IFERROR($T35/$H35,""))</f>
        <v/>
      </c>
      <c r="V35" s="50">
        <f>IF($T35="","",IFERROR(($T35-$R35)/$T35,""))</f>
        <v/>
      </c>
      <c r="W35" s="9">
        <f>IF($A35="","",IF(OR($B35="",$C35="",$D35="",$E35="",$F35="",$G35="",$H35="",$I35="",$M35="",$R35=""),"Check missing or invalid inputs",IF($I35&gt;Assumptions!$B$10,"Review waste %",IF(AND($S35&lt;&gt;"",$S35=0),"Review zero markup",IF($T35=Assumptions!$B$9,"Minimum price applied",IF($S35="","Default markup used","Ready for review"))))))</f>
        <v/>
      </c>
    </row>
    <row r="36" ht="24" customHeight="1">
      <c r="A36" s="17" t="n"/>
      <c r="B36" s="43" t="n"/>
      <c r="C36" s="19" t="n"/>
      <c r="D36" s="19" t="n"/>
      <c r="E36" s="17" t="n"/>
      <c r="F36" s="17" t="n"/>
      <c r="G36" s="17" t="n"/>
      <c r="H36" s="44" t="n"/>
      <c r="I36" s="45" t="n"/>
      <c r="J36" s="51">
        <f>IF(OR($A36="",$H36="",$I36=""),"",ROUNDUP($H36*(1+$I36),0))</f>
        <v/>
      </c>
      <c r="K36" s="52">
        <f>IF(OR($A36="",$H36="",$G36=""),"",IFERROR($H36/VLOOKUP($G36,Assumptions!$G$4:$H$6,2,FALSE),""))</f>
        <v/>
      </c>
      <c r="L36" s="52">
        <f>IF(OR($A36="",$J36=""),"",IFERROR($J36/Assumptions!$B$5,""))</f>
        <v/>
      </c>
      <c r="M36" s="47" t="n"/>
      <c r="N36" s="53">
        <f>IF(OR($A36="",$J36="",$F36=""),"",IFERROR($J36*VLOOKUP($F36,Assumptions!$D$4:$E$8,2,FALSE),""))</f>
        <v/>
      </c>
      <c r="O36" s="53">
        <f>IF(OR($A36="",$K36="",$L36=""),"",IFERROR(($K36+$L36)*Assumptions!$B$4,""))</f>
        <v/>
      </c>
      <c r="P36" s="53">
        <f>IF(OR($A36="",$M36=""),"",IFERROR(Assumptions!$B$6+($M36*Assumptions!$B$7),""))</f>
        <v/>
      </c>
      <c r="Q36" s="49" t="n"/>
      <c r="R36" s="53">
        <f>IF(OR($A36="",$N36="",$O36="",$P36=""),"",IFERROR(SUM($N36:$P36)+IF($Q36="",0,$Q36),""))</f>
        <v/>
      </c>
      <c r="S36" s="45" t="n"/>
      <c r="T36" s="53">
        <f>IF($R36="","",IFERROR(MAX(Assumptions!$B$9,$R36*(1+IF($S36="",Assumptions!$B$8,$S36))),""))</f>
        <v/>
      </c>
      <c r="U36" s="54">
        <f>IF($T36="","",IFERROR($T36/$H36,""))</f>
        <v/>
      </c>
      <c r="V36" s="55">
        <f>IF($T36="","",IFERROR(($T36-$R36)/$T36,""))</f>
        <v/>
      </c>
      <c r="W36" s="6">
        <f>IF($A36="","",IF(OR($B36="",$C36="",$D36="",$E36="",$F36="",$G36="",$H36="",$I36="",$M36="",$R36=""),"Check missing or invalid inputs",IF($I36&gt;Assumptions!$B$10,"Review waste %",IF(AND($S36&lt;&gt;"",$S36=0),"Review zero markup",IF($T36=Assumptions!$B$9,"Minimum price applied",IF($S36="","Default markup used","Ready for review"))))))</f>
        <v/>
      </c>
    </row>
    <row r="37" ht="24" customHeight="1">
      <c r="A37" s="17" t="n"/>
      <c r="B37" s="43" t="n"/>
      <c r="C37" s="19" t="n"/>
      <c r="D37" s="19" t="n"/>
      <c r="E37" s="17" t="n"/>
      <c r="F37" s="17" t="n"/>
      <c r="G37" s="17" t="n"/>
      <c r="H37" s="44" t="n"/>
      <c r="I37" s="45" t="n"/>
      <c r="J37" s="39">
        <f>IF(OR($A37="",$H37="",$I37=""),"",ROUNDUP($H37*(1+$I37),0))</f>
        <v/>
      </c>
      <c r="K37" s="46">
        <f>IF(OR($A37="",$H37="",$G37=""),"",IFERROR($H37/VLOOKUP($G37,Assumptions!$G$4:$H$6,2,FALSE),""))</f>
        <v/>
      </c>
      <c r="L37" s="46">
        <f>IF(OR($A37="",$J37=""),"",IFERROR($J37/Assumptions!$B$5,""))</f>
        <v/>
      </c>
      <c r="M37" s="47" t="n"/>
      <c r="N37" s="48">
        <f>IF(OR($A37="",$J37="",$F37=""),"",IFERROR($J37*VLOOKUP($F37,Assumptions!$D$4:$E$8,2,FALSE),""))</f>
        <v/>
      </c>
      <c r="O37" s="48">
        <f>IF(OR($A37="",$K37="",$L37=""),"",IFERROR(($K37+$L37)*Assumptions!$B$4,""))</f>
        <v/>
      </c>
      <c r="P37" s="48">
        <f>IF(OR($A37="",$M37=""),"",IFERROR(Assumptions!$B$6+($M37*Assumptions!$B$7),""))</f>
        <v/>
      </c>
      <c r="Q37" s="49" t="n"/>
      <c r="R37" s="48">
        <f>IF(OR($A37="",$N37="",$O37="",$P37=""),"",IFERROR(SUM($N37:$P37)+IF($Q37="",0,$Q37),""))</f>
        <v/>
      </c>
      <c r="S37" s="45" t="n"/>
      <c r="T37" s="48">
        <f>IF($R37="","",IFERROR(MAX(Assumptions!$B$9,$R37*(1+IF($S37="",Assumptions!$B$8,$S37))),""))</f>
        <v/>
      </c>
      <c r="U37" s="41">
        <f>IF($T37="","",IFERROR($T37/$H37,""))</f>
        <v/>
      </c>
      <c r="V37" s="50">
        <f>IF($T37="","",IFERROR(($T37-$R37)/$T37,""))</f>
        <v/>
      </c>
      <c r="W37" s="9">
        <f>IF($A37="","",IF(OR($B37="",$C37="",$D37="",$E37="",$F37="",$G37="",$H37="",$I37="",$M37="",$R37=""),"Check missing or invalid inputs",IF($I37&gt;Assumptions!$B$10,"Review waste %",IF(AND($S37&lt;&gt;"",$S37=0),"Review zero markup",IF($T37=Assumptions!$B$9,"Minimum price applied",IF($S37="","Default markup used","Ready for review"))))))</f>
        <v/>
      </c>
    </row>
    <row r="38" ht="24" customHeight="1">
      <c r="A38" s="17" t="n"/>
      <c r="B38" s="43" t="n"/>
      <c r="C38" s="19" t="n"/>
      <c r="D38" s="19" t="n"/>
      <c r="E38" s="17" t="n"/>
      <c r="F38" s="17" t="n"/>
      <c r="G38" s="17" t="n"/>
      <c r="H38" s="44" t="n"/>
      <c r="I38" s="45" t="n"/>
      <c r="J38" s="51">
        <f>IF(OR($A38="",$H38="",$I38=""),"",ROUNDUP($H38*(1+$I38),0))</f>
        <v/>
      </c>
      <c r="K38" s="52">
        <f>IF(OR($A38="",$H38="",$G38=""),"",IFERROR($H38/VLOOKUP($G38,Assumptions!$G$4:$H$6,2,FALSE),""))</f>
        <v/>
      </c>
      <c r="L38" s="52">
        <f>IF(OR($A38="",$J38=""),"",IFERROR($J38/Assumptions!$B$5,""))</f>
        <v/>
      </c>
      <c r="M38" s="47" t="n"/>
      <c r="N38" s="53">
        <f>IF(OR($A38="",$J38="",$F38=""),"",IFERROR($J38*VLOOKUP($F38,Assumptions!$D$4:$E$8,2,FALSE),""))</f>
        <v/>
      </c>
      <c r="O38" s="53">
        <f>IF(OR($A38="",$K38="",$L38=""),"",IFERROR(($K38+$L38)*Assumptions!$B$4,""))</f>
        <v/>
      </c>
      <c r="P38" s="53">
        <f>IF(OR($A38="",$M38=""),"",IFERROR(Assumptions!$B$6+($M38*Assumptions!$B$7),""))</f>
        <v/>
      </c>
      <c r="Q38" s="49" t="n"/>
      <c r="R38" s="53">
        <f>IF(OR($A38="",$N38="",$O38="",$P38=""),"",IFERROR(SUM($N38:$P38)+IF($Q38="",0,$Q38),""))</f>
        <v/>
      </c>
      <c r="S38" s="45" t="n"/>
      <c r="T38" s="53">
        <f>IF($R38="","",IFERROR(MAX(Assumptions!$B$9,$R38*(1+IF($S38="",Assumptions!$B$8,$S38))),""))</f>
        <v/>
      </c>
      <c r="U38" s="54">
        <f>IF($T38="","",IFERROR($T38/$H38,""))</f>
        <v/>
      </c>
      <c r="V38" s="55">
        <f>IF($T38="","",IFERROR(($T38-$R38)/$T38,""))</f>
        <v/>
      </c>
      <c r="W38" s="6">
        <f>IF($A38="","",IF(OR($B38="",$C38="",$D38="",$E38="",$F38="",$G38="",$H38="",$I38="",$M38="",$R38=""),"Check missing or invalid inputs",IF($I38&gt;Assumptions!$B$10,"Review waste %",IF(AND($S38&lt;&gt;"",$S38=0),"Review zero markup",IF($T38=Assumptions!$B$9,"Minimum price applied",IF($S38="","Default markup used","Ready for review"))))))</f>
        <v/>
      </c>
    </row>
    <row r="39" ht="24" customHeight="1">
      <c r="A39" s="17" t="n"/>
      <c r="B39" s="43" t="n"/>
      <c r="C39" s="19" t="n"/>
      <c r="D39" s="19" t="n"/>
      <c r="E39" s="17" t="n"/>
      <c r="F39" s="17" t="n"/>
      <c r="G39" s="17" t="n"/>
      <c r="H39" s="44" t="n"/>
      <c r="I39" s="45" t="n"/>
      <c r="J39" s="39">
        <f>IF(OR($A39="",$H39="",$I39=""),"",ROUNDUP($H39*(1+$I39),0))</f>
        <v/>
      </c>
      <c r="K39" s="46">
        <f>IF(OR($A39="",$H39="",$G39=""),"",IFERROR($H39/VLOOKUP($G39,Assumptions!$G$4:$H$6,2,FALSE),""))</f>
        <v/>
      </c>
      <c r="L39" s="46">
        <f>IF(OR($A39="",$J39=""),"",IFERROR($J39/Assumptions!$B$5,""))</f>
        <v/>
      </c>
      <c r="M39" s="47" t="n"/>
      <c r="N39" s="48">
        <f>IF(OR($A39="",$J39="",$F39=""),"",IFERROR($J39*VLOOKUP($F39,Assumptions!$D$4:$E$8,2,FALSE),""))</f>
        <v/>
      </c>
      <c r="O39" s="48">
        <f>IF(OR($A39="",$K39="",$L39=""),"",IFERROR(($K39+$L39)*Assumptions!$B$4,""))</f>
        <v/>
      </c>
      <c r="P39" s="48">
        <f>IF(OR($A39="",$M39=""),"",IFERROR(Assumptions!$B$6+($M39*Assumptions!$B$7),""))</f>
        <v/>
      </c>
      <c r="Q39" s="49" t="n"/>
      <c r="R39" s="48">
        <f>IF(OR($A39="",$N39="",$O39="",$P39=""),"",IFERROR(SUM($N39:$P39)+IF($Q39="",0,$Q39),""))</f>
        <v/>
      </c>
      <c r="S39" s="45" t="n"/>
      <c r="T39" s="48">
        <f>IF($R39="","",IFERROR(MAX(Assumptions!$B$9,$R39*(1+IF($S39="",Assumptions!$B$8,$S39))),""))</f>
        <v/>
      </c>
      <c r="U39" s="41">
        <f>IF($T39="","",IFERROR($T39/$H39,""))</f>
        <v/>
      </c>
      <c r="V39" s="50">
        <f>IF($T39="","",IFERROR(($T39-$R39)/$T39,""))</f>
        <v/>
      </c>
      <c r="W39" s="9">
        <f>IF($A39="","",IF(OR($B39="",$C39="",$D39="",$E39="",$F39="",$G39="",$H39="",$I39="",$M39="",$R39=""),"Check missing or invalid inputs",IF($I39&gt;Assumptions!$B$10,"Review waste %",IF(AND($S39&lt;&gt;"",$S39=0),"Review zero markup",IF($T39=Assumptions!$B$9,"Minimum price applied",IF($S39="","Default markup used","Ready for review"))))))</f>
        <v/>
      </c>
    </row>
    <row r="40" ht="24" customHeight="1">
      <c r="A40" s="17" t="n"/>
      <c r="B40" s="43" t="n"/>
      <c r="C40" s="19" t="n"/>
      <c r="D40" s="19" t="n"/>
      <c r="E40" s="17" t="n"/>
      <c r="F40" s="17" t="n"/>
      <c r="G40" s="17" t="n"/>
      <c r="H40" s="44" t="n"/>
      <c r="I40" s="45" t="n"/>
      <c r="J40" s="51">
        <f>IF(OR($A40="",$H40="",$I40=""),"",ROUNDUP($H40*(1+$I40),0))</f>
        <v/>
      </c>
      <c r="K40" s="52">
        <f>IF(OR($A40="",$H40="",$G40=""),"",IFERROR($H40/VLOOKUP($G40,Assumptions!$G$4:$H$6,2,FALSE),""))</f>
        <v/>
      </c>
      <c r="L40" s="52">
        <f>IF(OR($A40="",$J40=""),"",IFERROR($J40/Assumptions!$B$5,""))</f>
        <v/>
      </c>
      <c r="M40" s="47" t="n"/>
      <c r="N40" s="53">
        <f>IF(OR($A40="",$J40="",$F40=""),"",IFERROR($J40*VLOOKUP($F40,Assumptions!$D$4:$E$8,2,FALSE),""))</f>
        <v/>
      </c>
      <c r="O40" s="53">
        <f>IF(OR($A40="",$K40="",$L40=""),"",IFERROR(($K40+$L40)*Assumptions!$B$4,""))</f>
        <v/>
      </c>
      <c r="P40" s="53">
        <f>IF(OR($A40="",$M40=""),"",IFERROR(Assumptions!$B$6+($M40*Assumptions!$B$7),""))</f>
        <v/>
      </c>
      <c r="Q40" s="49" t="n"/>
      <c r="R40" s="53">
        <f>IF(OR($A40="",$N40="",$O40="",$P40=""),"",IFERROR(SUM($N40:$P40)+IF($Q40="",0,$Q40),""))</f>
        <v/>
      </c>
      <c r="S40" s="45" t="n"/>
      <c r="T40" s="53">
        <f>IF($R40="","",IFERROR(MAX(Assumptions!$B$9,$R40*(1+IF($S40="",Assumptions!$B$8,$S40))),""))</f>
        <v/>
      </c>
      <c r="U40" s="54">
        <f>IF($T40="","",IFERROR($T40/$H40,""))</f>
        <v/>
      </c>
      <c r="V40" s="55">
        <f>IF($T40="","",IFERROR(($T40-$R40)/$T40,""))</f>
        <v/>
      </c>
      <c r="W40" s="6">
        <f>IF($A40="","",IF(OR($B40="",$C40="",$D40="",$E40="",$F40="",$G40="",$H40="",$I40="",$M40="",$R40=""),"Check missing or invalid inputs",IF($I40&gt;Assumptions!$B$10,"Review waste %",IF(AND($S40&lt;&gt;"",$S40=0),"Review zero markup",IF($T40=Assumptions!$B$9,"Minimum price applied",IF($S40="","Default markup used","Ready for review"))))))</f>
        <v/>
      </c>
    </row>
    <row r="41" ht="24" customHeight="1">
      <c r="A41" s="17" t="n"/>
      <c r="B41" s="43" t="n"/>
      <c r="C41" s="19" t="n"/>
      <c r="D41" s="19" t="n"/>
      <c r="E41" s="17" t="n"/>
      <c r="F41" s="17" t="n"/>
      <c r="G41" s="17" t="n"/>
      <c r="H41" s="44" t="n"/>
      <c r="I41" s="45" t="n"/>
      <c r="J41" s="39">
        <f>IF(OR($A41="",$H41="",$I41=""),"",ROUNDUP($H41*(1+$I41),0))</f>
        <v/>
      </c>
      <c r="K41" s="46">
        <f>IF(OR($A41="",$H41="",$G41=""),"",IFERROR($H41/VLOOKUP($G41,Assumptions!$G$4:$H$6,2,FALSE),""))</f>
        <v/>
      </c>
      <c r="L41" s="46">
        <f>IF(OR($A41="",$J41=""),"",IFERROR($J41/Assumptions!$B$5,""))</f>
        <v/>
      </c>
      <c r="M41" s="47" t="n"/>
      <c r="N41" s="48">
        <f>IF(OR($A41="",$J41="",$F41=""),"",IFERROR($J41*VLOOKUP($F41,Assumptions!$D$4:$E$8,2,FALSE),""))</f>
        <v/>
      </c>
      <c r="O41" s="48">
        <f>IF(OR($A41="",$K41="",$L41=""),"",IFERROR(($K41+$L41)*Assumptions!$B$4,""))</f>
        <v/>
      </c>
      <c r="P41" s="48">
        <f>IF(OR($A41="",$M41=""),"",IFERROR(Assumptions!$B$6+($M41*Assumptions!$B$7),""))</f>
        <v/>
      </c>
      <c r="Q41" s="49" t="n"/>
      <c r="R41" s="48">
        <f>IF(OR($A41="",$N41="",$O41="",$P41=""),"",IFERROR(SUM($N41:$P41)+IF($Q41="",0,$Q41),""))</f>
        <v/>
      </c>
      <c r="S41" s="45" t="n"/>
      <c r="T41" s="48">
        <f>IF($R41="","",IFERROR(MAX(Assumptions!$B$9,$R41*(1+IF($S41="",Assumptions!$B$8,$S41))),""))</f>
        <v/>
      </c>
      <c r="U41" s="41">
        <f>IF($T41="","",IFERROR($T41/$H41,""))</f>
        <v/>
      </c>
      <c r="V41" s="50">
        <f>IF($T41="","",IFERROR(($T41-$R41)/$T41,""))</f>
        <v/>
      </c>
      <c r="W41" s="9">
        <f>IF($A41="","",IF(OR($B41="",$C41="",$D41="",$E41="",$F41="",$G41="",$H41="",$I41="",$M41="",$R41=""),"Check missing or invalid inputs",IF($I41&gt;Assumptions!$B$10,"Review waste %",IF(AND($S41&lt;&gt;"",$S41=0),"Review zero markup",IF($T41=Assumptions!$B$9,"Minimum price applied",IF($S41="","Default markup used","Ready for review"))))))</f>
        <v/>
      </c>
    </row>
    <row r="42" ht="24" customHeight="1">
      <c r="A42" s="17" t="n"/>
      <c r="B42" s="43" t="n"/>
      <c r="C42" s="19" t="n"/>
      <c r="D42" s="19" t="n"/>
      <c r="E42" s="17" t="n"/>
      <c r="F42" s="17" t="n"/>
      <c r="G42" s="17" t="n"/>
      <c r="H42" s="44" t="n"/>
      <c r="I42" s="45" t="n"/>
      <c r="J42" s="51">
        <f>IF(OR($A42="",$H42="",$I42=""),"",ROUNDUP($H42*(1+$I42),0))</f>
        <v/>
      </c>
      <c r="K42" s="52">
        <f>IF(OR($A42="",$H42="",$G42=""),"",IFERROR($H42/VLOOKUP($G42,Assumptions!$G$4:$H$6,2,FALSE),""))</f>
        <v/>
      </c>
      <c r="L42" s="52">
        <f>IF(OR($A42="",$J42=""),"",IFERROR($J42/Assumptions!$B$5,""))</f>
        <v/>
      </c>
      <c r="M42" s="47" t="n"/>
      <c r="N42" s="53">
        <f>IF(OR($A42="",$J42="",$F42=""),"",IFERROR($J42*VLOOKUP($F42,Assumptions!$D$4:$E$8,2,FALSE),""))</f>
        <v/>
      </c>
      <c r="O42" s="53">
        <f>IF(OR($A42="",$K42="",$L42=""),"",IFERROR(($K42+$L42)*Assumptions!$B$4,""))</f>
        <v/>
      </c>
      <c r="P42" s="53">
        <f>IF(OR($A42="",$M42=""),"",IFERROR(Assumptions!$B$6+($M42*Assumptions!$B$7),""))</f>
        <v/>
      </c>
      <c r="Q42" s="49" t="n"/>
      <c r="R42" s="53">
        <f>IF(OR($A42="",$N42="",$O42="",$P42=""),"",IFERROR(SUM($N42:$P42)+IF($Q42="",0,$Q42),""))</f>
        <v/>
      </c>
      <c r="S42" s="45" t="n"/>
      <c r="T42" s="53">
        <f>IF($R42="","",IFERROR(MAX(Assumptions!$B$9,$R42*(1+IF($S42="",Assumptions!$B$8,$S42))),""))</f>
        <v/>
      </c>
      <c r="U42" s="54">
        <f>IF($T42="","",IFERROR($T42/$H42,""))</f>
        <v/>
      </c>
      <c r="V42" s="55">
        <f>IF($T42="","",IFERROR(($T42-$R42)/$T42,""))</f>
        <v/>
      </c>
      <c r="W42" s="6">
        <f>IF($A42="","",IF(OR($B42="",$C42="",$D42="",$E42="",$F42="",$G42="",$H42="",$I42="",$M42="",$R42=""),"Check missing or invalid inputs",IF($I42&gt;Assumptions!$B$10,"Review waste %",IF(AND($S42&lt;&gt;"",$S42=0),"Review zero markup",IF($T42=Assumptions!$B$9,"Minimum price applied",IF($S42="","Default markup used","Ready for review"))))))</f>
        <v/>
      </c>
    </row>
    <row r="43" ht="24" customHeight="1">
      <c r="A43" s="17" t="n"/>
      <c r="B43" s="43" t="n"/>
      <c r="C43" s="19" t="n"/>
      <c r="D43" s="19" t="n"/>
      <c r="E43" s="17" t="n"/>
      <c r="F43" s="17" t="n"/>
      <c r="G43" s="17" t="n"/>
      <c r="H43" s="44" t="n"/>
      <c r="I43" s="45" t="n"/>
      <c r="J43" s="39">
        <f>IF(OR($A43="",$H43="",$I43=""),"",ROUNDUP($H43*(1+$I43),0))</f>
        <v/>
      </c>
      <c r="K43" s="46">
        <f>IF(OR($A43="",$H43="",$G43=""),"",IFERROR($H43/VLOOKUP($G43,Assumptions!$G$4:$H$6,2,FALSE),""))</f>
        <v/>
      </c>
      <c r="L43" s="46">
        <f>IF(OR($A43="",$J43=""),"",IFERROR($J43/Assumptions!$B$5,""))</f>
        <v/>
      </c>
      <c r="M43" s="47" t="n"/>
      <c r="N43" s="48">
        <f>IF(OR($A43="",$J43="",$F43=""),"",IFERROR($J43*VLOOKUP($F43,Assumptions!$D$4:$E$8,2,FALSE),""))</f>
        <v/>
      </c>
      <c r="O43" s="48">
        <f>IF(OR($A43="",$K43="",$L43=""),"",IFERROR(($K43+$L43)*Assumptions!$B$4,""))</f>
        <v/>
      </c>
      <c r="P43" s="48">
        <f>IF(OR($A43="",$M43=""),"",IFERROR(Assumptions!$B$6+($M43*Assumptions!$B$7),""))</f>
        <v/>
      </c>
      <c r="Q43" s="49" t="n"/>
      <c r="R43" s="48">
        <f>IF(OR($A43="",$N43="",$O43="",$P43=""),"",IFERROR(SUM($N43:$P43)+IF($Q43="",0,$Q43),""))</f>
        <v/>
      </c>
      <c r="S43" s="45" t="n"/>
      <c r="T43" s="48">
        <f>IF($R43="","",IFERROR(MAX(Assumptions!$B$9,$R43*(1+IF($S43="",Assumptions!$B$8,$S43))),""))</f>
        <v/>
      </c>
      <c r="U43" s="41">
        <f>IF($T43="","",IFERROR($T43/$H43,""))</f>
        <v/>
      </c>
      <c r="V43" s="50">
        <f>IF($T43="","",IFERROR(($T43-$R43)/$T43,""))</f>
        <v/>
      </c>
      <c r="W43" s="9">
        <f>IF($A43="","",IF(OR($B43="",$C43="",$D43="",$E43="",$F43="",$G43="",$H43="",$I43="",$M43="",$R43=""),"Check missing or invalid inputs",IF($I43&gt;Assumptions!$B$10,"Review waste %",IF(AND($S43&lt;&gt;"",$S43=0),"Review zero markup",IF($T43=Assumptions!$B$9,"Minimum price applied",IF($S43="","Default markup used","Ready for review"))))))</f>
        <v/>
      </c>
    </row>
    <row r="44" ht="24" customHeight="1">
      <c r="A44" s="17" t="n"/>
      <c r="B44" s="43" t="n"/>
      <c r="C44" s="19" t="n"/>
      <c r="D44" s="19" t="n"/>
      <c r="E44" s="17" t="n"/>
      <c r="F44" s="17" t="n"/>
      <c r="G44" s="17" t="n"/>
      <c r="H44" s="44" t="n"/>
      <c r="I44" s="45" t="n"/>
      <c r="J44" s="51">
        <f>IF(OR($A44="",$H44="",$I44=""),"",ROUNDUP($H44*(1+$I44),0))</f>
        <v/>
      </c>
      <c r="K44" s="52">
        <f>IF(OR($A44="",$H44="",$G44=""),"",IFERROR($H44/VLOOKUP($G44,Assumptions!$G$4:$H$6,2,FALSE),""))</f>
        <v/>
      </c>
      <c r="L44" s="52">
        <f>IF(OR($A44="",$J44=""),"",IFERROR($J44/Assumptions!$B$5,""))</f>
        <v/>
      </c>
      <c r="M44" s="47" t="n"/>
      <c r="N44" s="53">
        <f>IF(OR($A44="",$J44="",$F44=""),"",IFERROR($J44*VLOOKUP($F44,Assumptions!$D$4:$E$8,2,FALSE),""))</f>
        <v/>
      </c>
      <c r="O44" s="53">
        <f>IF(OR($A44="",$K44="",$L44=""),"",IFERROR(($K44+$L44)*Assumptions!$B$4,""))</f>
        <v/>
      </c>
      <c r="P44" s="53">
        <f>IF(OR($A44="",$M44=""),"",IFERROR(Assumptions!$B$6+($M44*Assumptions!$B$7),""))</f>
        <v/>
      </c>
      <c r="Q44" s="49" t="n"/>
      <c r="R44" s="53">
        <f>IF(OR($A44="",$N44="",$O44="",$P44=""),"",IFERROR(SUM($N44:$P44)+IF($Q44="",0,$Q44),""))</f>
        <v/>
      </c>
      <c r="S44" s="45" t="n"/>
      <c r="T44" s="53">
        <f>IF($R44="","",IFERROR(MAX(Assumptions!$B$9,$R44*(1+IF($S44="",Assumptions!$B$8,$S44))),""))</f>
        <v/>
      </c>
      <c r="U44" s="54">
        <f>IF($T44="","",IFERROR($T44/$H44,""))</f>
        <v/>
      </c>
      <c r="V44" s="55">
        <f>IF($T44="","",IFERROR(($T44-$R44)/$T44,""))</f>
        <v/>
      </c>
      <c r="W44" s="6">
        <f>IF($A44="","",IF(OR($B44="",$C44="",$D44="",$E44="",$F44="",$G44="",$H44="",$I44="",$M44="",$R44=""),"Check missing or invalid inputs",IF($I44&gt;Assumptions!$B$10,"Review waste %",IF(AND($S44&lt;&gt;"",$S44=0),"Review zero markup",IF($T44=Assumptions!$B$9,"Minimum price applied",IF($S44="","Default markup used","Ready for review"))))))</f>
        <v/>
      </c>
    </row>
    <row r="45" ht="24" customHeight="1">
      <c r="A45" s="17" t="n"/>
      <c r="B45" s="43" t="n"/>
      <c r="C45" s="19" t="n"/>
      <c r="D45" s="19" t="n"/>
      <c r="E45" s="17" t="n"/>
      <c r="F45" s="17" t="n"/>
      <c r="G45" s="17" t="n"/>
      <c r="H45" s="44" t="n"/>
      <c r="I45" s="45" t="n"/>
      <c r="J45" s="39">
        <f>IF(OR($A45="",$H45="",$I45=""),"",ROUNDUP($H45*(1+$I45),0))</f>
        <v/>
      </c>
      <c r="K45" s="46">
        <f>IF(OR($A45="",$H45="",$G45=""),"",IFERROR($H45/VLOOKUP($G45,Assumptions!$G$4:$H$6,2,FALSE),""))</f>
        <v/>
      </c>
      <c r="L45" s="46">
        <f>IF(OR($A45="",$J45=""),"",IFERROR($J45/Assumptions!$B$5,""))</f>
        <v/>
      </c>
      <c r="M45" s="47" t="n"/>
      <c r="N45" s="48">
        <f>IF(OR($A45="",$J45="",$F45=""),"",IFERROR($J45*VLOOKUP($F45,Assumptions!$D$4:$E$8,2,FALSE),""))</f>
        <v/>
      </c>
      <c r="O45" s="48">
        <f>IF(OR($A45="",$K45="",$L45=""),"",IFERROR(($K45+$L45)*Assumptions!$B$4,""))</f>
        <v/>
      </c>
      <c r="P45" s="48">
        <f>IF(OR($A45="",$M45=""),"",IFERROR(Assumptions!$B$6+($M45*Assumptions!$B$7),""))</f>
        <v/>
      </c>
      <c r="Q45" s="49" t="n"/>
      <c r="R45" s="48">
        <f>IF(OR($A45="",$N45="",$O45="",$P45=""),"",IFERROR(SUM($N45:$P45)+IF($Q45="",0,$Q45),""))</f>
        <v/>
      </c>
      <c r="S45" s="45" t="n"/>
      <c r="T45" s="48">
        <f>IF($R45="","",IFERROR(MAX(Assumptions!$B$9,$R45*(1+IF($S45="",Assumptions!$B$8,$S45))),""))</f>
        <v/>
      </c>
      <c r="U45" s="41">
        <f>IF($T45="","",IFERROR($T45/$H45,""))</f>
        <v/>
      </c>
      <c r="V45" s="50">
        <f>IF($T45="","",IFERROR(($T45-$R45)/$T45,""))</f>
        <v/>
      </c>
      <c r="W45" s="9">
        <f>IF($A45="","",IF(OR($B45="",$C45="",$D45="",$E45="",$F45="",$G45="",$H45="",$I45="",$M45="",$R45=""),"Check missing or invalid inputs",IF($I45&gt;Assumptions!$B$10,"Review waste %",IF(AND($S45&lt;&gt;"",$S45=0),"Review zero markup",IF($T45=Assumptions!$B$9,"Minimum price applied",IF($S45="","Default markup used","Ready for review"))))))</f>
        <v/>
      </c>
    </row>
    <row r="46" ht="24" customHeight="1">
      <c r="A46" s="17" t="n"/>
      <c r="B46" s="43" t="n"/>
      <c r="C46" s="19" t="n"/>
      <c r="D46" s="19" t="n"/>
      <c r="E46" s="17" t="n"/>
      <c r="F46" s="17" t="n"/>
      <c r="G46" s="17" t="n"/>
      <c r="H46" s="44" t="n"/>
      <c r="I46" s="45" t="n"/>
      <c r="J46" s="51">
        <f>IF(OR($A46="",$H46="",$I46=""),"",ROUNDUP($H46*(1+$I46),0))</f>
        <v/>
      </c>
      <c r="K46" s="52">
        <f>IF(OR($A46="",$H46="",$G46=""),"",IFERROR($H46/VLOOKUP($G46,Assumptions!$G$4:$H$6,2,FALSE),""))</f>
        <v/>
      </c>
      <c r="L46" s="52">
        <f>IF(OR($A46="",$J46=""),"",IFERROR($J46/Assumptions!$B$5,""))</f>
        <v/>
      </c>
      <c r="M46" s="47" t="n"/>
      <c r="N46" s="53">
        <f>IF(OR($A46="",$J46="",$F46=""),"",IFERROR($J46*VLOOKUP($F46,Assumptions!$D$4:$E$8,2,FALSE),""))</f>
        <v/>
      </c>
      <c r="O46" s="53">
        <f>IF(OR($A46="",$K46="",$L46=""),"",IFERROR(($K46+$L46)*Assumptions!$B$4,""))</f>
        <v/>
      </c>
      <c r="P46" s="53">
        <f>IF(OR($A46="",$M46=""),"",IFERROR(Assumptions!$B$6+($M46*Assumptions!$B$7),""))</f>
        <v/>
      </c>
      <c r="Q46" s="49" t="n"/>
      <c r="R46" s="53">
        <f>IF(OR($A46="",$N46="",$O46="",$P46=""),"",IFERROR(SUM($N46:$P46)+IF($Q46="",0,$Q46),""))</f>
        <v/>
      </c>
      <c r="S46" s="45" t="n"/>
      <c r="T46" s="53">
        <f>IF($R46="","",IFERROR(MAX(Assumptions!$B$9,$R46*(1+IF($S46="",Assumptions!$B$8,$S46))),""))</f>
        <v/>
      </c>
      <c r="U46" s="54">
        <f>IF($T46="","",IFERROR($T46/$H46,""))</f>
        <v/>
      </c>
      <c r="V46" s="55">
        <f>IF($T46="","",IFERROR(($T46-$R46)/$T46,""))</f>
        <v/>
      </c>
      <c r="W46" s="6">
        <f>IF($A46="","",IF(OR($B46="",$C46="",$D46="",$E46="",$F46="",$G46="",$H46="",$I46="",$M46="",$R46=""),"Check missing or invalid inputs",IF($I46&gt;Assumptions!$B$10,"Review waste %",IF(AND($S46&lt;&gt;"",$S46=0),"Review zero markup",IF($T46=Assumptions!$B$9,"Minimum price applied",IF($S46="","Default markup used","Ready for review"))))))</f>
        <v/>
      </c>
    </row>
    <row r="47" ht="24" customHeight="1">
      <c r="A47" s="17" t="n"/>
      <c r="B47" s="43" t="n"/>
      <c r="C47" s="19" t="n"/>
      <c r="D47" s="19" t="n"/>
      <c r="E47" s="17" t="n"/>
      <c r="F47" s="17" t="n"/>
      <c r="G47" s="17" t="n"/>
      <c r="H47" s="44" t="n"/>
      <c r="I47" s="45" t="n"/>
      <c r="J47" s="39">
        <f>IF(OR($A47="",$H47="",$I47=""),"",ROUNDUP($H47*(1+$I47),0))</f>
        <v/>
      </c>
      <c r="K47" s="46">
        <f>IF(OR($A47="",$H47="",$G47=""),"",IFERROR($H47/VLOOKUP($G47,Assumptions!$G$4:$H$6,2,FALSE),""))</f>
        <v/>
      </c>
      <c r="L47" s="46">
        <f>IF(OR($A47="",$J47=""),"",IFERROR($J47/Assumptions!$B$5,""))</f>
        <v/>
      </c>
      <c r="M47" s="47" t="n"/>
      <c r="N47" s="48">
        <f>IF(OR($A47="",$J47="",$F47=""),"",IFERROR($J47*VLOOKUP($F47,Assumptions!$D$4:$E$8,2,FALSE),""))</f>
        <v/>
      </c>
      <c r="O47" s="48">
        <f>IF(OR($A47="",$K47="",$L47=""),"",IFERROR(($K47+$L47)*Assumptions!$B$4,""))</f>
        <v/>
      </c>
      <c r="P47" s="48">
        <f>IF(OR($A47="",$M47=""),"",IFERROR(Assumptions!$B$6+($M47*Assumptions!$B$7),""))</f>
        <v/>
      </c>
      <c r="Q47" s="49" t="n"/>
      <c r="R47" s="48">
        <f>IF(OR($A47="",$N47="",$O47="",$P47=""),"",IFERROR(SUM($N47:$P47)+IF($Q47="",0,$Q47),""))</f>
        <v/>
      </c>
      <c r="S47" s="45" t="n"/>
      <c r="T47" s="48">
        <f>IF($R47="","",IFERROR(MAX(Assumptions!$B$9,$R47*(1+IF($S47="",Assumptions!$B$8,$S47))),""))</f>
        <v/>
      </c>
      <c r="U47" s="41">
        <f>IF($T47="","",IFERROR($T47/$H47,""))</f>
        <v/>
      </c>
      <c r="V47" s="50">
        <f>IF($T47="","",IFERROR(($T47-$R47)/$T47,""))</f>
        <v/>
      </c>
      <c r="W47" s="9">
        <f>IF($A47="","",IF(OR($B47="",$C47="",$D47="",$E47="",$F47="",$G47="",$H47="",$I47="",$M47="",$R47=""),"Check missing or invalid inputs",IF($I47&gt;Assumptions!$B$10,"Review waste %",IF(AND($S47&lt;&gt;"",$S47=0),"Review zero markup",IF($T47=Assumptions!$B$9,"Minimum price applied",IF($S47="","Default markup used","Ready for review"))))))</f>
        <v/>
      </c>
    </row>
    <row r="48" ht="24" customHeight="1">
      <c r="A48" s="17" t="n"/>
      <c r="B48" s="43" t="n"/>
      <c r="C48" s="19" t="n"/>
      <c r="D48" s="19" t="n"/>
      <c r="E48" s="17" t="n"/>
      <c r="F48" s="17" t="n"/>
      <c r="G48" s="17" t="n"/>
      <c r="H48" s="44" t="n"/>
      <c r="I48" s="45" t="n"/>
      <c r="J48" s="51">
        <f>IF(OR($A48="",$H48="",$I48=""),"",ROUNDUP($H48*(1+$I48),0))</f>
        <v/>
      </c>
      <c r="K48" s="52">
        <f>IF(OR($A48="",$H48="",$G48=""),"",IFERROR($H48/VLOOKUP($G48,Assumptions!$G$4:$H$6,2,FALSE),""))</f>
        <v/>
      </c>
      <c r="L48" s="52">
        <f>IF(OR($A48="",$J48=""),"",IFERROR($J48/Assumptions!$B$5,""))</f>
        <v/>
      </c>
      <c r="M48" s="47" t="n"/>
      <c r="N48" s="53">
        <f>IF(OR($A48="",$J48="",$F48=""),"",IFERROR($J48*VLOOKUP($F48,Assumptions!$D$4:$E$8,2,FALSE),""))</f>
        <v/>
      </c>
      <c r="O48" s="53">
        <f>IF(OR($A48="",$K48="",$L48=""),"",IFERROR(($K48+$L48)*Assumptions!$B$4,""))</f>
        <v/>
      </c>
      <c r="P48" s="53">
        <f>IF(OR($A48="",$M48=""),"",IFERROR(Assumptions!$B$6+($M48*Assumptions!$B$7),""))</f>
        <v/>
      </c>
      <c r="Q48" s="49" t="n"/>
      <c r="R48" s="53">
        <f>IF(OR($A48="",$N48="",$O48="",$P48=""),"",IFERROR(SUM($N48:$P48)+IF($Q48="",0,$Q48),""))</f>
        <v/>
      </c>
      <c r="S48" s="45" t="n"/>
      <c r="T48" s="53">
        <f>IF($R48="","",IFERROR(MAX(Assumptions!$B$9,$R48*(1+IF($S48="",Assumptions!$B$8,$S48))),""))</f>
        <v/>
      </c>
      <c r="U48" s="54">
        <f>IF($T48="","",IFERROR($T48/$H48,""))</f>
        <v/>
      </c>
      <c r="V48" s="55">
        <f>IF($T48="","",IFERROR(($T48-$R48)/$T48,""))</f>
        <v/>
      </c>
      <c r="W48" s="6">
        <f>IF($A48="","",IF(OR($B48="",$C48="",$D48="",$E48="",$F48="",$G48="",$H48="",$I48="",$M48="",$R48=""),"Check missing or invalid inputs",IF($I48&gt;Assumptions!$B$10,"Review waste %",IF(AND($S48&lt;&gt;"",$S48=0),"Review zero markup",IF($T48=Assumptions!$B$9,"Minimum price applied",IF($S48="","Default markup used","Ready for review"))))))</f>
        <v/>
      </c>
    </row>
    <row r="49" ht="24" customHeight="1">
      <c r="A49" s="17" t="n"/>
      <c r="B49" s="43" t="n"/>
      <c r="C49" s="19" t="n"/>
      <c r="D49" s="19" t="n"/>
      <c r="E49" s="17" t="n"/>
      <c r="F49" s="17" t="n"/>
      <c r="G49" s="17" t="n"/>
      <c r="H49" s="44" t="n"/>
      <c r="I49" s="45" t="n"/>
      <c r="J49" s="39">
        <f>IF(OR($A49="",$H49="",$I49=""),"",ROUNDUP($H49*(1+$I49),0))</f>
        <v/>
      </c>
      <c r="K49" s="46">
        <f>IF(OR($A49="",$H49="",$G49=""),"",IFERROR($H49/VLOOKUP($G49,Assumptions!$G$4:$H$6,2,FALSE),""))</f>
        <v/>
      </c>
      <c r="L49" s="46">
        <f>IF(OR($A49="",$J49=""),"",IFERROR($J49/Assumptions!$B$5,""))</f>
        <v/>
      </c>
      <c r="M49" s="47" t="n"/>
      <c r="N49" s="48">
        <f>IF(OR($A49="",$J49="",$F49=""),"",IFERROR($J49*VLOOKUP($F49,Assumptions!$D$4:$E$8,2,FALSE),""))</f>
        <v/>
      </c>
      <c r="O49" s="48">
        <f>IF(OR($A49="",$K49="",$L49=""),"",IFERROR(($K49+$L49)*Assumptions!$B$4,""))</f>
        <v/>
      </c>
      <c r="P49" s="48">
        <f>IF(OR($A49="",$M49=""),"",IFERROR(Assumptions!$B$6+($M49*Assumptions!$B$7),""))</f>
        <v/>
      </c>
      <c r="Q49" s="49" t="n"/>
      <c r="R49" s="48">
        <f>IF(OR($A49="",$N49="",$O49="",$P49=""),"",IFERROR(SUM($N49:$P49)+IF($Q49="",0,$Q49),""))</f>
        <v/>
      </c>
      <c r="S49" s="45" t="n"/>
      <c r="T49" s="48">
        <f>IF($R49="","",IFERROR(MAX(Assumptions!$B$9,$R49*(1+IF($S49="",Assumptions!$B$8,$S49))),""))</f>
        <v/>
      </c>
      <c r="U49" s="41">
        <f>IF($T49="","",IFERROR($T49/$H49,""))</f>
        <v/>
      </c>
      <c r="V49" s="50">
        <f>IF($T49="","",IFERROR(($T49-$R49)/$T49,""))</f>
        <v/>
      </c>
      <c r="W49" s="9">
        <f>IF($A49="","",IF(OR($B49="",$C49="",$D49="",$E49="",$F49="",$G49="",$H49="",$I49="",$M49="",$R49=""),"Check missing or invalid inputs",IF($I49&gt;Assumptions!$B$10,"Review waste %",IF(AND($S49&lt;&gt;"",$S49=0),"Review zero markup",IF($T49=Assumptions!$B$9,"Minimum price applied",IF($S49="","Default markup used","Ready for review"))))))</f>
        <v/>
      </c>
    </row>
    <row r="50" ht="24" customHeight="1">
      <c r="A50" s="17" t="n"/>
      <c r="B50" s="43" t="n"/>
      <c r="C50" s="19" t="n"/>
      <c r="D50" s="19" t="n"/>
      <c r="E50" s="17" t="n"/>
      <c r="F50" s="17" t="n"/>
      <c r="G50" s="17" t="n"/>
      <c r="H50" s="44" t="n"/>
      <c r="I50" s="45" t="n"/>
      <c r="J50" s="51">
        <f>IF(OR($A50="",$H50="",$I50=""),"",ROUNDUP($H50*(1+$I50),0))</f>
        <v/>
      </c>
      <c r="K50" s="52">
        <f>IF(OR($A50="",$H50="",$G50=""),"",IFERROR($H50/VLOOKUP($G50,Assumptions!$G$4:$H$6,2,FALSE),""))</f>
        <v/>
      </c>
      <c r="L50" s="52">
        <f>IF(OR($A50="",$J50=""),"",IFERROR($J50/Assumptions!$B$5,""))</f>
        <v/>
      </c>
      <c r="M50" s="47" t="n"/>
      <c r="N50" s="53">
        <f>IF(OR($A50="",$J50="",$F50=""),"",IFERROR($J50*VLOOKUP($F50,Assumptions!$D$4:$E$8,2,FALSE),""))</f>
        <v/>
      </c>
      <c r="O50" s="53">
        <f>IF(OR($A50="",$K50="",$L50=""),"",IFERROR(($K50+$L50)*Assumptions!$B$4,""))</f>
        <v/>
      </c>
      <c r="P50" s="53">
        <f>IF(OR($A50="",$M50=""),"",IFERROR(Assumptions!$B$6+($M50*Assumptions!$B$7),""))</f>
        <v/>
      </c>
      <c r="Q50" s="49" t="n"/>
      <c r="R50" s="53">
        <f>IF(OR($A50="",$N50="",$O50="",$P50=""),"",IFERROR(SUM($N50:$P50)+IF($Q50="",0,$Q50),""))</f>
        <v/>
      </c>
      <c r="S50" s="45" t="n"/>
      <c r="T50" s="53">
        <f>IF($R50="","",IFERROR(MAX(Assumptions!$B$9,$R50*(1+IF($S50="",Assumptions!$B$8,$S50))),""))</f>
        <v/>
      </c>
      <c r="U50" s="54">
        <f>IF($T50="","",IFERROR($T50/$H50,""))</f>
        <v/>
      </c>
      <c r="V50" s="55">
        <f>IF($T50="","",IFERROR(($T50-$R50)/$T50,""))</f>
        <v/>
      </c>
      <c r="W50" s="6">
        <f>IF($A50="","",IF(OR($B50="",$C50="",$D50="",$E50="",$F50="",$G50="",$H50="",$I50="",$M50="",$R50=""),"Check missing or invalid inputs",IF($I50&gt;Assumptions!$B$10,"Review waste %",IF(AND($S50&lt;&gt;"",$S50=0),"Review zero markup",IF($T50=Assumptions!$B$9,"Minimum price applied",IF($S50="","Default markup used","Ready for review"))))))</f>
        <v/>
      </c>
    </row>
    <row r="51" ht="24" customHeight="1">
      <c r="A51" s="17" t="n"/>
      <c r="B51" s="43" t="n"/>
      <c r="C51" s="19" t="n"/>
      <c r="D51" s="19" t="n"/>
      <c r="E51" s="17" t="n"/>
      <c r="F51" s="17" t="n"/>
      <c r="G51" s="17" t="n"/>
      <c r="H51" s="44" t="n"/>
      <c r="I51" s="45" t="n"/>
      <c r="J51" s="39">
        <f>IF(OR($A51="",$H51="",$I51=""),"",ROUNDUP($H51*(1+$I51),0))</f>
        <v/>
      </c>
      <c r="K51" s="46">
        <f>IF(OR($A51="",$H51="",$G51=""),"",IFERROR($H51/VLOOKUP($G51,Assumptions!$G$4:$H$6,2,FALSE),""))</f>
        <v/>
      </c>
      <c r="L51" s="46">
        <f>IF(OR($A51="",$J51=""),"",IFERROR($J51/Assumptions!$B$5,""))</f>
        <v/>
      </c>
      <c r="M51" s="47" t="n"/>
      <c r="N51" s="48">
        <f>IF(OR($A51="",$J51="",$F51=""),"",IFERROR($J51*VLOOKUP($F51,Assumptions!$D$4:$E$8,2,FALSE),""))</f>
        <v/>
      </c>
      <c r="O51" s="48">
        <f>IF(OR($A51="",$K51="",$L51=""),"",IFERROR(($K51+$L51)*Assumptions!$B$4,""))</f>
        <v/>
      </c>
      <c r="P51" s="48">
        <f>IF(OR($A51="",$M51=""),"",IFERROR(Assumptions!$B$6+($M51*Assumptions!$B$7),""))</f>
        <v/>
      </c>
      <c r="Q51" s="49" t="n"/>
      <c r="R51" s="48">
        <f>IF(OR($A51="",$N51="",$O51="",$P51=""),"",IFERROR(SUM($N51:$P51)+IF($Q51="",0,$Q51),""))</f>
        <v/>
      </c>
      <c r="S51" s="45" t="n"/>
      <c r="T51" s="48">
        <f>IF($R51="","",IFERROR(MAX(Assumptions!$B$9,$R51*(1+IF($S51="",Assumptions!$B$8,$S51))),""))</f>
        <v/>
      </c>
      <c r="U51" s="41">
        <f>IF($T51="","",IFERROR($T51/$H51,""))</f>
        <v/>
      </c>
      <c r="V51" s="50">
        <f>IF($T51="","",IFERROR(($T51-$R51)/$T51,""))</f>
        <v/>
      </c>
      <c r="W51" s="9">
        <f>IF($A51="","",IF(OR($B51="",$C51="",$D51="",$E51="",$F51="",$G51="",$H51="",$I51="",$M51="",$R51=""),"Check missing or invalid inputs",IF($I51&gt;Assumptions!$B$10,"Review waste %",IF(AND($S51&lt;&gt;"",$S51=0),"Review zero markup",IF($T51=Assumptions!$B$9,"Minimum price applied",IF($S51="","Default markup used","Ready for review"))))))</f>
        <v/>
      </c>
    </row>
    <row r="52" ht="24" customHeight="1">
      <c r="A52" s="17" t="n"/>
      <c r="B52" s="43" t="n"/>
      <c r="C52" s="19" t="n"/>
      <c r="D52" s="19" t="n"/>
      <c r="E52" s="17" t="n"/>
      <c r="F52" s="17" t="n"/>
      <c r="G52" s="17" t="n"/>
      <c r="H52" s="44" t="n"/>
      <c r="I52" s="45" t="n"/>
      <c r="J52" s="51">
        <f>IF(OR($A52="",$H52="",$I52=""),"",ROUNDUP($H52*(1+$I52),0))</f>
        <v/>
      </c>
      <c r="K52" s="52">
        <f>IF(OR($A52="",$H52="",$G52=""),"",IFERROR($H52/VLOOKUP($G52,Assumptions!$G$4:$H$6,2,FALSE),""))</f>
        <v/>
      </c>
      <c r="L52" s="52">
        <f>IF(OR($A52="",$J52=""),"",IFERROR($J52/Assumptions!$B$5,""))</f>
        <v/>
      </c>
      <c r="M52" s="47" t="n"/>
      <c r="N52" s="53">
        <f>IF(OR($A52="",$J52="",$F52=""),"",IFERROR($J52*VLOOKUP($F52,Assumptions!$D$4:$E$8,2,FALSE),""))</f>
        <v/>
      </c>
      <c r="O52" s="53">
        <f>IF(OR($A52="",$K52="",$L52=""),"",IFERROR(($K52+$L52)*Assumptions!$B$4,""))</f>
        <v/>
      </c>
      <c r="P52" s="53">
        <f>IF(OR($A52="",$M52=""),"",IFERROR(Assumptions!$B$6+($M52*Assumptions!$B$7),""))</f>
        <v/>
      </c>
      <c r="Q52" s="49" t="n"/>
      <c r="R52" s="53">
        <f>IF(OR($A52="",$N52="",$O52="",$P52=""),"",IFERROR(SUM($N52:$P52)+IF($Q52="",0,$Q52),""))</f>
        <v/>
      </c>
      <c r="S52" s="45" t="n"/>
      <c r="T52" s="53">
        <f>IF($R52="","",IFERROR(MAX(Assumptions!$B$9,$R52*(1+IF($S52="",Assumptions!$B$8,$S52))),""))</f>
        <v/>
      </c>
      <c r="U52" s="54">
        <f>IF($T52="","",IFERROR($T52/$H52,""))</f>
        <v/>
      </c>
      <c r="V52" s="55">
        <f>IF($T52="","",IFERROR(($T52-$R52)/$T52,""))</f>
        <v/>
      </c>
      <c r="W52" s="6">
        <f>IF($A52="","",IF(OR($B52="",$C52="",$D52="",$E52="",$F52="",$G52="",$H52="",$I52="",$M52="",$R52=""),"Check missing or invalid inputs",IF($I52&gt;Assumptions!$B$10,"Review waste %",IF(AND($S52&lt;&gt;"",$S52=0),"Review zero markup",IF($T52=Assumptions!$B$9,"Minimum price applied",IF($S52="","Default markup used","Ready for review"))))))</f>
        <v/>
      </c>
    </row>
    <row r="53" ht="24" customHeight="1">
      <c r="A53" s="17" t="n"/>
      <c r="B53" s="43" t="n"/>
      <c r="C53" s="19" t="n"/>
      <c r="D53" s="19" t="n"/>
      <c r="E53" s="17" t="n"/>
      <c r="F53" s="17" t="n"/>
      <c r="G53" s="17" t="n"/>
      <c r="H53" s="44" t="n"/>
      <c r="I53" s="45" t="n"/>
      <c r="J53" s="39">
        <f>IF(OR($A53="",$H53="",$I53=""),"",ROUNDUP($H53*(1+$I53),0))</f>
        <v/>
      </c>
      <c r="K53" s="46">
        <f>IF(OR($A53="",$H53="",$G53=""),"",IFERROR($H53/VLOOKUP($G53,Assumptions!$G$4:$H$6,2,FALSE),""))</f>
        <v/>
      </c>
      <c r="L53" s="46">
        <f>IF(OR($A53="",$J53=""),"",IFERROR($J53/Assumptions!$B$5,""))</f>
        <v/>
      </c>
      <c r="M53" s="47" t="n"/>
      <c r="N53" s="48">
        <f>IF(OR($A53="",$J53="",$F53=""),"",IFERROR($J53*VLOOKUP($F53,Assumptions!$D$4:$E$8,2,FALSE),""))</f>
        <v/>
      </c>
      <c r="O53" s="48">
        <f>IF(OR($A53="",$K53="",$L53=""),"",IFERROR(($K53+$L53)*Assumptions!$B$4,""))</f>
        <v/>
      </c>
      <c r="P53" s="48">
        <f>IF(OR($A53="",$M53=""),"",IFERROR(Assumptions!$B$6+($M53*Assumptions!$B$7),""))</f>
        <v/>
      </c>
      <c r="Q53" s="49" t="n"/>
      <c r="R53" s="48">
        <f>IF(OR($A53="",$N53="",$O53="",$P53=""),"",IFERROR(SUM($N53:$P53)+IF($Q53="",0,$Q53),""))</f>
        <v/>
      </c>
      <c r="S53" s="45" t="n"/>
      <c r="T53" s="48">
        <f>IF($R53="","",IFERROR(MAX(Assumptions!$B$9,$R53*(1+IF($S53="",Assumptions!$B$8,$S53))),""))</f>
        <v/>
      </c>
      <c r="U53" s="41">
        <f>IF($T53="","",IFERROR($T53/$H53,""))</f>
        <v/>
      </c>
      <c r="V53" s="50">
        <f>IF($T53="","",IFERROR(($T53-$R53)/$T53,""))</f>
        <v/>
      </c>
      <c r="W53" s="9">
        <f>IF($A53="","",IF(OR($B53="",$C53="",$D53="",$E53="",$F53="",$G53="",$H53="",$I53="",$M53="",$R53=""),"Check missing or invalid inputs",IF($I53&gt;Assumptions!$B$10,"Review waste %",IF(AND($S53&lt;&gt;"",$S53=0),"Review zero markup",IF($T53=Assumptions!$B$9,"Minimum price applied",IF($S53="","Default markup used","Ready for review"))))))</f>
        <v/>
      </c>
    </row>
    <row r="54" ht="24" customHeight="1">
      <c r="A54" s="17" t="n"/>
      <c r="B54" s="43" t="n"/>
      <c r="C54" s="19" t="n"/>
      <c r="D54" s="19" t="n"/>
      <c r="E54" s="17" t="n"/>
      <c r="F54" s="17" t="n"/>
      <c r="G54" s="17" t="n"/>
      <c r="H54" s="44" t="n"/>
      <c r="I54" s="45" t="n"/>
      <c r="J54" s="51">
        <f>IF(OR($A54="",$H54="",$I54=""),"",ROUNDUP($H54*(1+$I54),0))</f>
        <v/>
      </c>
      <c r="K54" s="52">
        <f>IF(OR($A54="",$H54="",$G54=""),"",IFERROR($H54/VLOOKUP($G54,Assumptions!$G$4:$H$6,2,FALSE),""))</f>
        <v/>
      </c>
      <c r="L54" s="52">
        <f>IF(OR($A54="",$J54=""),"",IFERROR($J54/Assumptions!$B$5,""))</f>
        <v/>
      </c>
      <c r="M54" s="47" t="n"/>
      <c r="N54" s="53">
        <f>IF(OR($A54="",$J54="",$F54=""),"",IFERROR($J54*VLOOKUP($F54,Assumptions!$D$4:$E$8,2,FALSE),""))</f>
        <v/>
      </c>
      <c r="O54" s="53">
        <f>IF(OR($A54="",$K54="",$L54=""),"",IFERROR(($K54+$L54)*Assumptions!$B$4,""))</f>
        <v/>
      </c>
      <c r="P54" s="53">
        <f>IF(OR($A54="",$M54=""),"",IFERROR(Assumptions!$B$6+($M54*Assumptions!$B$7),""))</f>
        <v/>
      </c>
      <c r="Q54" s="49" t="n"/>
      <c r="R54" s="53">
        <f>IF(OR($A54="",$N54="",$O54="",$P54=""),"",IFERROR(SUM($N54:$P54)+IF($Q54="",0,$Q54),""))</f>
        <v/>
      </c>
      <c r="S54" s="45" t="n"/>
      <c r="T54" s="53">
        <f>IF($R54="","",IFERROR(MAX(Assumptions!$B$9,$R54*(1+IF($S54="",Assumptions!$B$8,$S54))),""))</f>
        <v/>
      </c>
      <c r="U54" s="54">
        <f>IF($T54="","",IFERROR($T54/$H54,""))</f>
        <v/>
      </c>
      <c r="V54" s="55">
        <f>IF($T54="","",IFERROR(($T54-$R54)/$T54,""))</f>
        <v/>
      </c>
      <c r="W54" s="6">
        <f>IF($A54="","",IF(OR($B54="",$C54="",$D54="",$E54="",$F54="",$G54="",$H54="",$I54="",$M54="",$R54=""),"Check missing or invalid inputs",IF($I54&gt;Assumptions!$B$10,"Review waste %",IF(AND($S54&lt;&gt;"",$S54=0),"Review zero markup",IF($T54=Assumptions!$B$9,"Minimum price applied",IF($S54="","Default markup used","Ready for review"))))))</f>
        <v/>
      </c>
    </row>
    <row r="55" ht="24" customHeight="1">
      <c r="A55" s="17" t="n"/>
      <c r="B55" s="43" t="n"/>
      <c r="C55" s="19" t="n"/>
      <c r="D55" s="19" t="n"/>
      <c r="E55" s="17" t="n"/>
      <c r="F55" s="17" t="n"/>
      <c r="G55" s="17" t="n"/>
      <c r="H55" s="44" t="n"/>
      <c r="I55" s="45" t="n"/>
      <c r="J55" s="39">
        <f>IF(OR($A55="",$H55="",$I55=""),"",ROUNDUP($H55*(1+$I55),0))</f>
        <v/>
      </c>
      <c r="K55" s="46">
        <f>IF(OR($A55="",$H55="",$G55=""),"",IFERROR($H55/VLOOKUP($G55,Assumptions!$G$4:$H$6,2,FALSE),""))</f>
        <v/>
      </c>
      <c r="L55" s="46">
        <f>IF(OR($A55="",$J55=""),"",IFERROR($J55/Assumptions!$B$5,""))</f>
        <v/>
      </c>
      <c r="M55" s="47" t="n"/>
      <c r="N55" s="48">
        <f>IF(OR($A55="",$J55="",$F55=""),"",IFERROR($J55*VLOOKUP($F55,Assumptions!$D$4:$E$8,2,FALSE),""))</f>
        <v/>
      </c>
      <c r="O55" s="48">
        <f>IF(OR($A55="",$K55="",$L55=""),"",IFERROR(($K55+$L55)*Assumptions!$B$4,""))</f>
        <v/>
      </c>
      <c r="P55" s="48">
        <f>IF(OR($A55="",$M55=""),"",IFERROR(Assumptions!$B$6+($M55*Assumptions!$B$7),""))</f>
        <v/>
      </c>
      <c r="Q55" s="49" t="n"/>
      <c r="R55" s="48">
        <f>IF(OR($A55="",$N55="",$O55="",$P55=""),"",IFERROR(SUM($N55:$P55)+IF($Q55="",0,$Q55),""))</f>
        <v/>
      </c>
      <c r="S55" s="45" t="n"/>
      <c r="T55" s="48">
        <f>IF($R55="","",IFERROR(MAX(Assumptions!$B$9,$R55*(1+IF($S55="",Assumptions!$B$8,$S55))),""))</f>
        <v/>
      </c>
      <c r="U55" s="41">
        <f>IF($T55="","",IFERROR($T55/$H55,""))</f>
        <v/>
      </c>
      <c r="V55" s="50">
        <f>IF($T55="","",IFERROR(($T55-$R55)/$T55,""))</f>
        <v/>
      </c>
      <c r="W55" s="9">
        <f>IF($A55="","",IF(OR($B55="",$C55="",$D55="",$E55="",$F55="",$G55="",$H55="",$I55="",$M55="",$R55=""),"Check missing or invalid inputs",IF($I55&gt;Assumptions!$B$10,"Review waste %",IF(AND($S55&lt;&gt;"",$S55=0),"Review zero markup",IF($T55=Assumptions!$B$9,"Minimum price applied",IF($S55="","Default markup used","Ready for review"))))))</f>
        <v/>
      </c>
    </row>
    <row r="56" ht="24" customHeight="1">
      <c r="A56" s="17" t="n"/>
      <c r="B56" s="43" t="n"/>
      <c r="C56" s="19" t="n"/>
      <c r="D56" s="19" t="n"/>
      <c r="E56" s="17" t="n"/>
      <c r="F56" s="17" t="n"/>
      <c r="G56" s="17" t="n"/>
      <c r="H56" s="44" t="n"/>
      <c r="I56" s="45" t="n"/>
      <c r="J56" s="51">
        <f>IF(OR($A56="",$H56="",$I56=""),"",ROUNDUP($H56*(1+$I56),0))</f>
        <v/>
      </c>
      <c r="K56" s="52">
        <f>IF(OR($A56="",$H56="",$G56=""),"",IFERROR($H56/VLOOKUP($G56,Assumptions!$G$4:$H$6,2,FALSE),""))</f>
        <v/>
      </c>
      <c r="L56" s="52">
        <f>IF(OR($A56="",$J56=""),"",IFERROR($J56/Assumptions!$B$5,""))</f>
        <v/>
      </c>
      <c r="M56" s="47" t="n"/>
      <c r="N56" s="53">
        <f>IF(OR($A56="",$J56="",$F56=""),"",IFERROR($J56*VLOOKUP($F56,Assumptions!$D$4:$E$8,2,FALSE),""))</f>
        <v/>
      </c>
      <c r="O56" s="53">
        <f>IF(OR($A56="",$K56="",$L56=""),"",IFERROR(($K56+$L56)*Assumptions!$B$4,""))</f>
        <v/>
      </c>
      <c r="P56" s="53">
        <f>IF(OR($A56="",$M56=""),"",IFERROR(Assumptions!$B$6+($M56*Assumptions!$B$7),""))</f>
        <v/>
      </c>
      <c r="Q56" s="49" t="n"/>
      <c r="R56" s="53">
        <f>IF(OR($A56="",$N56="",$O56="",$P56=""),"",IFERROR(SUM($N56:$P56)+IF($Q56="",0,$Q56),""))</f>
        <v/>
      </c>
      <c r="S56" s="45" t="n"/>
      <c r="T56" s="53">
        <f>IF($R56="","",IFERROR(MAX(Assumptions!$B$9,$R56*(1+IF($S56="",Assumptions!$B$8,$S56))),""))</f>
        <v/>
      </c>
      <c r="U56" s="54">
        <f>IF($T56="","",IFERROR($T56/$H56,""))</f>
        <v/>
      </c>
      <c r="V56" s="55">
        <f>IF($T56="","",IFERROR(($T56-$R56)/$T56,""))</f>
        <v/>
      </c>
      <c r="W56" s="6">
        <f>IF($A56="","",IF(OR($B56="",$C56="",$D56="",$E56="",$F56="",$G56="",$H56="",$I56="",$M56="",$R56=""),"Check missing or invalid inputs",IF($I56&gt;Assumptions!$B$10,"Review waste %",IF(AND($S56&lt;&gt;"",$S56=0),"Review zero markup",IF($T56=Assumptions!$B$9,"Minimum price applied",IF($S56="","Default markup used","Ready for review"))))))</f>
        <v/>
      </c>
    </row>
    <row r="57" ht="24" customHeight="1">
      <c r="A57" s="17" t="n"/>
      <c r="B57" s="43" t="n"/>
      <c r="C57" s="19" t="n"/>
      <c r="D57" s="19" t="n"/>
      <c r="E57" s="17" t="n"/>
      <c r="F57" s="17" t="n"/>
      <c r="G57" s="17" t="n"/>
      <c r="H57" s="44" t="n"/>
      <c r="I57" s="45" t="n"/>
      <c r="J57" s="39">
        <f>IF(OR($A57="",$H57="",$I57=""),"",ROUNDUP($H57*(1+$I57),0))</f>
        <v/>
      </c>
      <c r="K57" s="46">
        <f>IF(OR($A57="",$H57="",$G57=""),"",IFERROR($H57/VLOOKUP($G57,Assumptions!$G$4:$H$6,2,FALSE),""))</f>
        <v/>
      </c>
      <c r="L57" s="46">
        <f>IF(OR($A57="",$J57=""),"",IFERROR($J57/Assumptions!$B$5,""))</f>
        <v/>
      </c>
      <c r="M57" s="47" t="n"/>
      <c r="N57" s="48">
        <f>IF(OR($A57="",$J57="",$F57=""),"",IFERROR($J57*VLOOKUP($F57,Assumptions!$D$4:$E$8,2,FALSE),""))</f>
        <v/>
      </c>
      <c r="O57" s="48">
        <f>IF(OR($A57="",$K57="",$L57=""),"",IFERROR(($K57+$L57)*Assumptions!$B$4,""))</f>
        <v/>
      </c>
      <c r="P57" s="48">
        <f>IF(OR($A57="",$M57=""),"",IFERROR(Assumptions!$B$6+($M57*Assumptions!$B$7),""))</f>
        <v/>
      </c>
      <c r="Q57" s="49" t="n"/>
      <c r="R57" s="48">
        <f>IF(OR($A57="",$N57="",$O57="",$P57=""),"",IFERROR(SUM($N57:$P57)+IF($Q57="",0,$Q57),""))</f>
        <v/>
      </c>
      <c r="S57" s="45" t="n"/>
      <c r="T57" s="48">
        <f>IF($R57="","",IFERROR(MAX(Assumptions!$B$9,$R57*(1+IF($S57="",Assumptions!$B$8,$S57))),""))</f>
        <v/>
      </c>
      <c r="U57" s="41">
        <f>IF($T57="","",IFERROR($T57/$H57,""))</f>
        <v/>
      </c>
      <c r="V57" s="50">
        <f>IF($T57="","",IFERROR(($T57-$R57)/$T57,""))</f>
        <v/>
      </c>
      <c r="W57" s="9">
        <f>IF($A57="","",IF(OR($B57="",$C57="",$D57="",$E57="",$F57="",$G57="",$H57="",$I57="",$M57="",$R57=""),"Check missing or invalid inputs",IF($I57&gt;Assumptions!$B$10,"Review waste %",IF(AND($S57&lt;&gt;"",$S57=0),"Review zero markup",IF($T57=Assumptions!$B$9,"Minimum price applied",IF($S57="","Default markup used","Ready for review"))))))</f>
        <v/>
      </c>
    </row>
    <row r="58" ht="24" customHeight="1">
      <c r="A58" s="17" t="n"/>
      <c r="B58" s="43" t="n"/>
      <c r="C58" s="19" t="n"/>
      <c r="D58" s="19" t="n"/>
      <c r="E58" s="17" t="n"/>
      <c r="F58" s="17" t="n"/>
      <c r="G58" s="17" t="n"/>
      <c r="H58" s="44" t="n"/>
      <c r="I58" s="45" t="n"/>
      <c r="J58" s="51">
        <f>IF(OR($A58="",$H58="",$I58=""),"",ROUNDUP($H58*(1+$I58),0))</f>
        <v/>
      </c>
      <c r="K58" s="52">
        <f>IF(OR($A58="",$H58="",$G58=""),"",IFERROR($H58/VLOOKUP($G58,Assumptions!$G$4:$H$6,2,FALSE),""))</f>
        <v/>
      </c>
      <c r="L58" s="52">
        <f>IF(OR($A58="",$J58=""),"",IFERROR($J58/Assumptions!$B$5,""))</f>
        <v/>
      </c>
      <c r="M58" s="47" t="n"/>
      <c r="N58" s="53">
        <f>IF(OR($A58="",$J58="",$F58=""),"",IFERROR($J58*VLOOKUP($F58,Assumptions!$D$4:$E$8,2,FALSE),""))</f>
        <v/>
      </c>
      <c r="O58" s="53">
        <f>IF(OR($A58="",$K58="",$L58=""),"",IFERROR(($K58+$L58)*Assumptions!$B$4,""))</f>
        <v/>
      </c>
      <c r="P58" s="53">
        <f>IF(OR($A58="",$M58=""),"",IFERROR(Assumptions!$B$6+($M58*Assumptions!$B$7),""))</f>
        <v/>
      </c>
      <c r="Q58" s="49" t="n"/>
      <c r="R58" s="53">
        <f>IF(OR($A58="",$N58="",$O58="",$P58=""),"",IFERROR(SUM($N58:$P58)+IF($Q58="",0,$Q58),""))</f>
        <v/>
      </c>
      <c r="S58" s="45" t="n"/>
      <c r="T58" s="53">
        <f>IF($R58="","",IFERROR(MAX(Assumptions!$B$9,$R58*(1+IF($S58="",Assumptions!$B$8,$S58))),""))</f>
        <v/>
      </c>
      <c r="U58" s="54">
        <f>IF($T58="","",IFERROR($T58/$H58,""))</f>
        <v/>
      </c>
      <c r="V58" s="55">
        <f>IF($T58="","",IFERROR(($T58-$R58)/$T58,""))</f>
        <v/>
      </c>
      <c r="W58" s="6">
        <f>IF($A58="","",IF(OR($B58="",$C58="",$D58="",$E58="",$F58="",$G58="",$H58="",$I58="",$M58="",$R58=""),"Check missing or invalid inputs",IF($I58&gt;Assumptions!$B$10,"Review waste %",IF(AND($S58&lt;&gt;"",$S58=0),"Review zero markup",IF($T58=Assumptions!$B$9,"Minimum price applied",IF($S58="","Default markup used","Ready for review"))))))</f>
        <v/>
      </c>
    </row>
    <row r="59" ht="24" customHeight="1">
      <c r="A59" s="17" t="n"/>
      <c r="B59" s="43" t="n"/>
      <c r="C59" s="19" t="n"/>
      <c r="D59" s="19" t="n"/>
      <c r="E59" s="17" t="n"/>
      <c r="F59" s="17" t="n"/>
      <c r="G59" s="17" t="n"/>
      <c r="H59" s="44" t="n"/>
      <c r="I59" s="45" t="n"/>
      <c r="J59" s="39">
        <f>IF(OR($A59="",$H59="",$I59=""),"",ROUNDUP($H59*(1+$I59),0))</f>
        <v/>
      </c>
      <c r="K59" s="46">
        <f>IF(OR($A59="",$H59="",$G59=""),"",IFERROR($H59/VLOOKUP($G59,Assumptions!$G$4:$H$6,2,FALSE),""))</f>
        <v/>
      </c>
      <c r="L59" s="46">
        <f>IF(OR($A59="",$J59=""),"",IFERROR($J59/Assumptions!$B$5,""))</f>
        <v/>
      </c>
      <c r="M59" s="47" t="n"/>
      <c r="N59" s="48">
        <f>IF(OR($A59="",$J59="",$F59=""),"",IFERROR($J59*VLOOKUP($F59,Assumptions!$D$4:$E$8,2,FALSE),""))</f>
        <v/>
      </c>
      <c r="O59" s="48">
        <f>IF(OR($A59="",$K59="",$L59=""),"",IFERROR(($K59+$L59)*Assumptions!$B$4,""))</f>
        <v/>
      </c>
      <c r="P59" s="48">
        <f>IF(OR($A59="",$M59=""),"",IFERROR(Assumptions!$B$6+($M59*Assumptions!$B$7),""))</f>
        <v/>
      </c>
      <c r="Q59" s="49" t="n"/>
      <c r="R59" s="48">
        <f>IF(OR($A59="",$N59="",$O59="",$P59=""),"",IFERROR(SUM($N59:$P59)+IF($Q59="",0,$Q59),""))</f>
        <v/>
      </c>
      <c r="S59" s="45" t="n"/>
      <c r="T59" s="48">
        <f>IF($R59="","",IFERROR(MAX(Assumptions!$B$9,$R59*(1+IF($S59="",Assumptions!$B$8,$S59))),""))</f>
        <v/>
      </c>
      <c r="U59" s="41">
        <f>IF($T59="","",IFERROR($T59/$H59,""))</f>
        <v/>
      </c>
      <c r="V59" s="50">
        <f>IF($T59="","",IFERROR(($T59-$R59)/$T59,""))</f>
        <v/>
      </c>
      <c r="W59" s="9">
        <f>IF($A59="","",IF(OR($B59="",$C59="",$D59="",$E59="",$F59="",$G59="",$H59="",$I59="",$M59="",$R59=""),"Check missing or invalid inputs",IF($I59&gt;Assumptions!$B$10,"Review waste %",IF(AND($S59&lt;&gt;"",$S59=0),"Review zero markup",IF($T59=Assumptions!$B$9,"Minimum price applied",IF($S59="","Default markup used","Ready for review"))))))</f>
        <v/>
      </c>
    </row>
    <row r="60" ht="24" customHeight="1">
      <c r="A60" s="17" t="n"/>
      <c r="B60" s="43" t="n"/>
      <c r="C60" s="19" t="n"/>
      <c r="D60" s="19" t="n"/>
      <c r="E60" s="17" t="n"/>
      <c r="F60" s="17" t="n"/>
      <c r="G60" s="17" t="n"/>
      <c r="H60" s="44" t="n"/>
      <c r="I60" s="45" t="n"/>
      <c r="J60" s="51">
        <f>IF(OR($A60="",$H60="",$I60=""),"",ROUNDUP($H60*(1+$I60),0))</f>
        <v/>
      </c>
      <c r="K60" s="52">
        <f>IF(OR($A60="",$H60="",$G60=""),"",IFERROR($H60/VLOOKUP($G60,Assumptions!$G$4:$H$6,2,FALSE),""))</f>
        <v/>
      </c>
      <c r="L60" s="52">
        <f>IF(OR($A60="",$J60=""),"",IFERROR($J60/Assumptions!$B$5,""))</f>
        <v/>
      </c>
      <c r="M60" s="47" t="n"/>
      <c r="N60" s="53">
        <f>IF(OR($A60="",$J60="",$F60=""),"",IFERROR($J60*VLOOKUP($F60,Assumptions!$D$4:$E$8,2,FALSE),""))</f>
        <v/>
      </c>
      <c r="O60" s="53">
        <f>IF(OR($A60="",$K60="",$L60=""),"",IFERROR(($K60+$L60)*Assumptions!$B$4,""))</f>
        <v/>
      </c>
      <c r="P60" s="53">
        <f>IF(OR($A60="",$M60=""),"",IFERROR(Assumptions!$B$6+($M60*Assumptions!$B$7),""))</f>
        <v/>
      </c>
      <c r="Q60" s="49" t="n"/>
      <c r="R60" s="53">
        <f>IF(OR($A60="",$N60="",$O60="",$P60=""),"",IFERROR(SUM($N60:$P60)+IF($Q60="",0,$Q60),""))</f>
        <v/>
      </c>
      <c r="S60" s="45" t="n"/>
      <c r="T60" s="53">
        <f>IF($R60="","",IFERROR(MAX(Assumptions!$B$9,$R60*(1+IF($S60="",Assumptions!$B$8,$S60))),""))</f>
        <v/>
      </c>
      <c r="U60" s="54">
        <f>IF($T60="","",IFERROR($T60/$H60,""))</f>
        <v/>
      </c>
      <c r="V60" s="55">
        <f>IF($T60="","",IFERROR(($T60-$R60)/$T60,""))</f>
        <v/>
      </c>
      <c r="W60" s="6">
        <f>IF($A60="","",IF(OR($B60="",$C60="",$D60="",$E60="",$F60="",$G60="",$H60="",$I60="",$M60="",$R60=""),"Check missing or invalid inputs",IF($I60&gt;Assumptions!$B$10,"Review waste %",IF(AND($S60&lt;&gt;"",$S60=0),"Review zero markup",IF($T60=Assumptions!$B$9,"Minimum price applied",IF($S60="","Default markup used","Ready for review"))))))</f>
        <v/>
      </c>
    </row>
    <row r="61" ht="24" customHeight="1">
      <c r="A61" s="17" t="n"/>
      <c r="B61" s="43" t="n"/>
      <c r="C61" s="19" t="n"/>
      <c r="D61" s="19" t="n"/>
      <c r="E61" s="17" t="n"/>
      <c r="F61" s="17" t="n"/>
      <c r="G61" s="17" t="n"/>
      <c r="H61" s="44" t="n"/>
      <c r="I61" s="45" t="n"/>
      <c r="J61" s="39">
        <f>IF(OR($A61="",$H61="",$I61=""),"",ROUNDUP($H61*(1+$I61),0))</f>
        <v/>
      </c>
      <c r="K61" s="46">
        <f>IF(OR($A61="",$H61="",$G61=""),"",IFERROR($H61/VLOOKUP($G61,Assumptions!$G$4:$H$6,2,FALSE),""))</f>
        <v/>
      </c>
      <c r="L61" s="46">
        <f>IF(OR($A61="",$J61=""),"",IFERROR($J61/Assumptions!$B$5,""))</f>
        <v/>
      </c>
      <c r="M61" s="47" t="n"/>
      <c r="N61" s="48">
        <f>IF(OR($A61="",$J61="",$F61=""),"",IFERROR($J61*VLOOKUP($F61,Assumptions!$D$4:$E$8,2,FALSE),""))</f>
        <v/>
      </c>
      <c r="O61" s="48">
        <f>IF(OR($A61="",$K61="",$L61=""),"",IFERROR(($K61+$L61)*Assumptions!$B$4,""))</f>
        <v/>
      </c>
      <c r="P61" s="48">
        <f>IF(OR($A61="",$M61=""),"",IFERROR(Assumptions!$B$6+($M61*Assumptions!$B$7),""))</f>
        <v/>
      </c>
      <c r="Q61" s="49" t="n"/>
      <c r="R61" s="48">
        <f>IF(OR($A61="",$N61="",$O61="",$P61=""),"",IFERROR(SUM($N61:$P61)+IF($Q61="",0,$Q61),""))</f>
        <v/>
      </c>
      <c r="S61" s="45" t="n"/>
      <c r="T61" s="48">
        <f>IF($R61="","",IFERROR(MAX(Assumptions!$B$9,$R61*(1+IF($S61="",Assumptions!$B$8,$S61))),""))</f>
        <v/>
      </c>
      <c r="U61" s="41">
        <f>IF($T61="","",IFERROR($T61/$H61,""))</f>
        <v/>
      </c>
      <c r="V61" s="50">
        <f>IF($T61="","",IFERROR(($T61-$R61)/$T61,""))</f>
        <v/>
      </c>
      <c r="W61" s="9">
        <f>IF($A61="","",IF(OR($B61="",$C61="",$D61="",$E61="",$F61="",$G61="",$H61="",$I61="",$M61="",$R61=""),"Check missing or invalid inputs",IF($I61&gt;Assumptions!$B$10,"Review waste %",IF(AND($S61&lt;&gt;"",$S61=0),"Review zero markup",IF($T61=Assumptions!$B$9,"Minimum price applied",IF($S61="","Default markup used","Ready for review"))))))</f>
        <v/>
      </c>
    </row>
    <row r="62" ht="24" customHeight="1">
      <c r="A62" s="17" t="n"/>
      <c r="B62" s="43" t="n"/>
      <c r="C62" s="19" t="n"/>
      <c r="D62" s="19" t="n"/>
      <c r="E62" s="17" t="n"/>
      <c r="F62" s="17" t="n"/>
      <c r="G62" s="17" t="n"/>
      <c r="H62" s="44" t="n"/>
      <c r="I62" s="45" t="n"/>
      <c r="J62" s="51">
        <f>IF(OR($A62="",$H62="",$I62=""),"",ROUNDUP($H62*(1+$I62),0))</f>
        <v/>
      </c>
      <c r="K62" s="52">
        <f>IF(OR($A62="",$H62="",$G62=""),"",IFERROR($H62/VLOOKUP($G62,Assumptions!$G$4:$H$6,2,FALSE),""))</f>
        <v/>
      </c>
      <c r="L62" s="52">
        <f>IF(OR($A62="",$J62=""),"",IFERROR($J62/Assumptions!$B$5,""))</f>
        <v/>
      </c>
      <c r="M62" s="47" t="n"/>
      <c r="N62" s="53">
        <f>IF(OR($A62="",$J62="",$F62=""),"",IFERROR($J62*VLOOKUP($F62,Assumptions!$D$4:$E$8,2,FALSE),""))</f>
        <v/>
      </c>
      <c r="O62" s="53">
        <f>IF(OR($A62="",$K62="",$L62=""),"",IFERROR(($K62+$L62)*Assumptions!$B$4,""))</f>
        <v/>
      </c>
      <c r="P62" s="53">
        <f>IF(OR($A62="",$M62=""),"",IFERROR(Assumptions!$B$6+($M62*Assumptions!$B$7),""))</f>
        <v/>
      </c>
      <c r="Q62" s="49" t="n"/>
      <c r="R62" s="53">
        <f>IF(OR($A62="",$N62="",$O62="",$P62=""),"",IFERROR(SUM($N62:$P62)+IF($Q62="",0,$Q62),""))</f>
        <v/>
      </c>
      <c r="S62" s="45" t="n"/>
      <c r="T62" s="53">
        <f>IF($R62="","",IFERROR(MAX(Assumptions!$B$9,$R62*(1+IF($S62="",Assumptions!$B$8,$S62))),""))</f>
        <v/>
      </c>
      <c r="U62" s="54">
        <f>IF($T62="","",IFERROR($T62/$H62,""))</f>
        <v/>
      </c>
      <c r="V62" s="55">
        <f>IF($T62="","",IFERROR(($T62-$R62)/$T62,""))</f>
        <v/>
      </c>
      <c r="W62" s="6">
        <f>IF($A62="","",IF(OR($B62="",$C62="",$D62="",$E62="",$F62="",$G62="",$H62="",$I62="",$M62="",$R62=""),"Check missing or invalid inputs",IF($I62&gt;Assumptions!$B$10,"Review waste %",IF(AND($S62&lt;&gt;"",$S62=0),"Review zero markup",IF($T62=Assumptions!$B$9,"Minimum price applied",IF($S62="","Default markup used","Ready for review"))))))</f>
        <v/>
      </c>
    </row>
    <row r="63" ht="24" customHeight="1">
      <c r="A63" s="17" t="n"/>
      <c r="B63" s="43" t="n"/>
      <c r="C63" s="19" t="n"/>
      <c r="D63" s="19" t="n"/>
      <c r="E63" s="17" t="n"/>
      <c r="F63" s="17" t="n"/>
      <c r="G63" s="17" t="n"/>
      <c r="H63" s="44" t="n"/>
      <c r="I63" s="45" t="n"/>
      <c r="J63" s="39">
        <f>IF(OR($A63="",$H63="",$I63=""),"",ROUNDUP($H63*(1+$I63),0))</f>
        <v/>
      </c>
      <c r="K63" s="46">
        <f>IF(OR($A63="",$H63="",$G63=""),"",IFERROR($H63/VLOOKUP($G63,Assumptions!$G$4:$H$6,2,FALSE),""))</f>
        <v/>
      </c>
      <c r="L63" s="46">
        <f>IF(OR($A63="",$J63=""),"",IFERROR($J63/Assumptions!$B$5,""))</f>
        <v/>
      </c>
      <c r="M63" s="47" t="n"/>
      <c r="N63" s="48">
        <f>IF(OR($A63="",$J63="",$F63=""),"",IFERROR($J63*VLOOKUP($F63,Assumptions!$D$4:$E$8,2,FALSE),""))</f>
        <v/>
      </c>
      <c r="O63" s="48">
        <f>IF(OR($A63="",$K63="",$L63=""),"",IFERROR(($K63+$L63)*Assumptions!$B$4,""))</f>
        <v/>
      </c>
      <c r="P63" s="48">
        <f>IF(OR($A63="",$M63=""),"",IFERROR(Assumptions!$B$6+($M63*Assumptions!$B$7),""))</f>
        <v/>
      </c>
      <c r="Q63" s="49" t="n"/>
      <c r="R63" s="48">
        <f>IF(OR($A63="",$N63="",$O63="",$P63=""),"",IFERROR(SUM($N63:$P63)+IF($Q63="",0,$Q63),""))</f>
        <v/>
      </c>
      <c r="S63" s="45" t="n"/>
      <c r="T63" s="48">
        <f>IF($R63="","",IFERROR(MAX(Assumptions!$B$9,$R63*(1+IF($S63="",Assumptions!$B$8,$S63))),""))</f>
        <v/>
      </c>
      <c r="U63" s="41">
        <f>IF($T63="","",IFERROR($T63/$H63,""))</f>
        <v/>
      </c>
      <c r="V63" s="50">
        <f>IF($T63="","",IFERROR(($T63-$R63)/$T63,""))</f>
        <v/>
      </c>
      <c r="W63" s="9">
        <f>IF($A63="","",IF(OR($B63="",$C63="",$D63="",$E63="",$F63="",$G63="",$H63="",$I63="",$M63="",$R63=""),"Check missing or invalid inputs",IF($I63&gt;Assumptions!$B$10,"Review waste %",IF(AND($S63&lt;&gt;"",$S63=0),"Review zero markup",IF($T63=Assumptions!$B$9,"Minimum price applied",IF($S63="","Default markup used","Ready for review"))))))</f>
        <v/>
      </c>
    </row>
    <row r="64" ht="24" customHeight="1">
      <c r="A64" s="17" t="n"/>
      <c r="B64" s="43" t="n"/>
      <c r="C64" s="19" t="n"/>
      <c r="D64" s="19" t="n"/>
      <c r="E64" s="17" t="n"/>
      <c r="F64" s="17" t="n"/>
      <c r="G64" s="17" t="n"/>
      <c r="H64" s="44" t="n"/>
      <c r="I64" s="45" t="n"/>
      <c r="J64" s="51">
        <f>IF(OR($A64="",$H64="",$I64=""),"",ROUNDUP($H64*(1+$I64),0))</f>
        <v/>
      </c>
      <c r="K64" s="52">
        <f>IF(OR($A64="",$H64="",$G64=""),"",IFERROR($H64/VLOOKUP($G64,Assumptions!$G$4:$H$6,2,FALSE),""))</f>
        <v/>
      </c>
      <c r="L64" s="52">
        <f>IF(OR($A64="",$J64=""),"",IFERROR($J64/Assumptions!$B$5,""))</f>
        <v/>
      </c>
      <c r="M64" s="47" t="n"/>
      <c r="N64" s="53">
        <f>IF(OR($A64="",$J64="",$F64=""),"",IFERROR($J64*VLOOKUP($F64,Assumptions!$D$4:$E$8,2,FALSE),""))</f>
        <v/>
      </c>
      <c r="O64" s="53">
        <f>IF(OR($A64="",$K64="",$L64=""),"",IFERROR(($K64+$L64)*Assumptions!$B$4,""))</f>
        <v/>
      </c>
      <c r="P64" s="53">
        <f>IF(OR($A64="",$M64=""),"",IFERROR(Assumptions!$B$6+($M64*Assumptions!$B$7),""))</f>
        <v/>
      </c>
      <c r="Q64" s="49" t="n"/>
      <c r="R64" s="53">
        <f>IF(OR($A64="",$N64="",$O64="",$P64=""),"",IFERROR(SUM($N64:$P64)+IF($Q64="",0,$Q64),""))</f>
        <v/>
      </c>
      <c r="S64" s="45" t="n"/>
      <c r="T64" s="53">
        <f>IF($R64="","",IFERROR(MAX(Assumptions!$B$9,$R64*(1+IF($S64="",Assumptions!$B$8,$S64))),""))</f>
        <v/>
      </c>
      <c r="U64" s="54">
        <f>IF($T64="","",IFERROR($T64/$H64,""))</f>
        <v/>
      </c>
      <c r="V64" s="55">
        <f>IF($T64="","",IFERROR(($T64-$R64)/$T64,""))</f>
        <v/>
      </c>
      <c r="W64" s="6">
        <f>IF($A64="","",IF(OR($B64="",$C64="",$D64="",$E64="",$F64="",$G64="",$H64="",$I64="",$M64="",$R64=""),"Check missing or invalid inputs",IF($I64&gt;Assumptions!$B$10,"Review waste %",IF(AND($S64&lt;&gt;"",$S64=0),"Review zero markup",IF($T64=Assumptions!$B$9,"Minimum price applied",IF($S64="","Default markup used","Ready for review"))))))</f>
        <v/>
      </c>
    </row>
    <row r="65" ht="24" customHeight="1">
      <c r="A65" s="17" t="n"/>
      <c r="B65" s="43" t="n"/>
      <c r="C65" s="19" t="n"/>
      <c r="D65" s="19" t="n"/>
      <c r="E65" s="17" t="n"/>
      <c r="F65" s="17" t="n"/>
      <c r="G65" s="17" t="n"/>
      <c r="H65" s="44" t="n"/>
      <c r="I65" s="45" t="n"/>
      <c r="J65" s="39">
        <f>IF(OR($A65="",$H65="",$I65=""),"",ROUNDUP($H65*(1+$I65),0))</f>
        <v/>
      </c>
      <c r="K65" s="46">
        <f>IF(OR($A65="",$H65="",$G65=""),"",IFERROR($H65/VLOOKUP($G65,Assumptions!$G$4:$H$6,2,FALSE),""))</f>
        <v/>
      </c>
      <c r="L65" s="46">
        <f>IF(OR($A65="",$J65=""),"",IFERROR($J65/Assumptions!$B$5,""))</f>
        <v/>
      </c>
      <c r="M65" s="47" t="n"/>
      <c r="N65" s="48">
        <f>IF(OR($A65="",$J65="",$F65=""),"",IFERROR($J65*VLOOKUP($F65,Assumptions!$D$4:$E$8,2,FALSE),""))</f>
        <v/>
      </c>
      <c r="O65" s="48">
        <f>IF(OR($A65="",$K65="",$L65=""),"",IFERROR(($K65+$L65)*Assumptions!$B$4,""))</f>
        <v/>
      </c>
      <c r="P65" s="48">
        <f>IF(OR($A65="",$M65=""),"",IFERROR(Assumptions!$B$6+($M65*Assumptions!$B$7),""))</f>
        <v/>
      </c>
      <c r="Q65" s="49" t="n"/>
      <c r="R65" s="48">
        <f>IF(OR($A65="",$N65="",$O65="",$P65=""),"",IFERROR(SUM($N65:$P65)+IF($Q65="",0,$Q65),""))</f>
        <v/>
      </c>
      <c r="S65" s="45" t="n"/>
      <c r="T65" s="48">
        <f>IF($R65="","",IFERROR(MAX(Assumptions!$B$9,$R65*(1+IF($S65="",Assumptions!$B$8,$S65))),""))</f>
        <v/>
      </c>
      <c r="U65" s="41">
        <f>IF($T65="","",IFERROR($T65/$H65,""))</f>
        <v/>
      </c>
      <c r="V65" s="50">
        <f>IF($T65="","",IFERROR(($T65-$R65)/$T65,""))</f>
        <v/>
      </c>
      <c r="W65" s="9">
        <f>IF($A65="","",IF(OR($B65="",$C65="",$D65="",$E65="",$F65="",$G65="",$H65="",$I65="",$M65="",$R65=""),"Check missing or invalid inputs",IF($I65&gt;Assumptions!$B$10,"Review waste %",IF(AND($S65&lt;&gt;"",$S65=0),"Review zero markup",IF($T65=Assumptions!$B$9,"Minimum price applied",IF($S65="","Default markup used","Ready for review"))))))</f>
        <v/>
      </c>
    </row>
    <row r="66" ht="24" customHeight="1">
      <c r="A66" s="17" t="n"/>
      <c r="B66" s="43" t="n"/>
      <c r="C66" s="19" t="n"/>
      <c r="D66" s="19" t="n"/>
      <c r="E66" s="17" t="n"/>
      <c r="F66" s="17" t="n"/>
      <c r="G66" s="17" t="n"/>
      <c r="H66" s="44" t="n"/>
      <c r="I66" s="45" t="n"/>
      <c r="J66" s="51">
        <f>IF(OR($A66="",$H66="",$I66=""),"",ROUNDUP($H66*(1+$I66),0))</f>
        <v/>
      </c>
      <c r="K66" s="52">
        <f>IF(OR($A66="",$H66="",$G66=""),"",IFERROR($H66/VLOOKUP($G66,Assumptions!$G$4:$H$6,2,FALSE),""))</f>
        <v/>
      </c>
      <c r="L66" s="52">
        <f>IF(OR($A66="",$J66=""),"",IFERROR($J66/Assumptions!$B$5,""))</f>
        <v/>
      </c>
      <c r="M66" s="47" t="n"/>
      <c r="N66" s="53">
        <f>IF(OR($A66="",$J66="",$F66=""),"",IFERROR($J66*VLOOKUP($F66,Assumptions!$D$4:$E$8,2,FALSE),""))</f>
        <v/>
      </c>
      <c r="O66" s="53">
        <f>IF(OR($A66="",$K66="",$L66=""),"",IFERROR(($K66+$L66)*Assumptions!$B$4,""))</f>
        <v/>
      </c>
      <c r="P66" s="53">
        <f>IF(OR($A66="",$M66=""),"",IFERROR(Assumptions!$B$6+($M66*Assumptions!$B$7),""))</f>
        <v/>
      </c>
      <c r="Q66" s="49" t="n"/>
      <c r="R66" s="53">
        <f>IF(OR($A66="",$N66="",$O66="",$P66=""),"",IFERROR(SUM($N66:$P66)+IF($Q66="",0,$Q66),""))</f>
        <v/>
      </c>
      <c r="S66" s="45" t="n"/>
      <c r="T66" s="53">
        <f>IF($R66="","",IFERROR(MAX(Assumptions!$B$9,$R66*(1+IF($S66="",Assumptions!$B$8,$S66))),""))</f>
        <v/>
      </c>
      <c r="U66" s="54">
        <f>IF($T66="","",IFERROR($T66/$H66,""))</f>
        <v/>
      </c>
      <c r="V66" s="55">
        <f>IF($T66="","",IFERROR(($T66-$R66)/$T66,""))</f>
        <v/>
      </c>
      <c r="W66" s="6">
        <f>IF($A66="","",IF(OR($B66="",$C66="",$D66="",$E66="",$F66="",$G66="",$H66="",$I66="",$M66="",$R66=""),"Check missing or invalid inputs",IF($I66&gt;Assumptions!$B$10,"Review waste %",IF(AND($S66&lt;&gt;"",$S66=0),"Review zero markup",IF($T66=Assumptions!$B$9,"Minimum price applied",IF($S66="","Default markup used","Ready for review"))))))</f>
        <v/>
      </c>
    </row>
    <row r="67" ht="24" customHeight="1">
      <c r="A67" s="17" t="n"/>
      <c r="B67" s="43" t="n"/>
      <c r="C67" s="19" t="n"/>
      <c r="D67" s="19" t="n"/>
      <c r="E67" s="17" t="n"/>
      <c r="F67" s="17" t="n"/>
      <c r="G67" s="17" t="n"/>
      <c r="H67" s="44" t="n"/>
      <c r="I67" s="45" t="n"/>
      <c r="J67" s="39">
        <f>IF(OR($A67="",$H67="",$I67=""),"",ROUNDUP($H67*(1+$I67),0))</f>
        <v/>
      </c>
      <c r="K67" s="46">
        <f>IF(OR($A67="",$H67="",$G67=""),"",IFERROR($H67/VLOOKUP($G67,Assumptions!$G$4:$H$6,2,FALSE),""))</f>
        <v/>
      </c>
      <c r="L67" s="46">
        <f>IF(OR($A67="",$J67=""),"",IFERROR($J67/Assumptions!$B$5,""))</f>
        <v/>
      </c>
      <c r="M67" s="47" t="n"/>
      <c r="N67" s="48">
        <f>IF(OR($A67="",$J67="",$F67=""),"",IFERROR($J67*VLOOKUP($F67,Assumptions!$D$4:$E$8,2,FALSE),""))</f>
        <v/>
      </c>
      <c r="O67" s="48">
        <f>IF(OR($A67="",$K67="",$L67=""),"",IFERROR(($K67+$L67)*Assumptions!$B$4,""))</f>
        <v/>
      </c>
      <c r="P67" s="48">
        <f>IF(OR($A67="",$M67=""),"",IFERROR(Assumptions!$B$6+($M67*Assumptions!$B$7),""))</f>
        <v/>
      </c>
      <c r="Q67" s="49" t="n"/>
      <c r="R67" s="48">
        <f>IF(OR($A67="",$N67="",$O67="",$P67=""),"",IFERROR(SUM($N67:$P67)+IF($Q67="",0,$Q67),""))</f>
        <v/>
      </c>
      <c r="S67" s="45" t="n"/>
      <c r="T67" s="48">
        <f>IF($R67="","",IFERROR(MAX(Assumptions!$B$9,$R67*(1+IF($S67="",Assumptions!$B$8,$S67))),""))</f>
        <v/>
      </c>
      <c r="U67" s="41">
        <f>IF($T67="","",IFERROR($T67/$H67,""))</f>
        <v/>
      </c>
      <c r="V67" s="50">
        <f>IF($T67="","",IFERROR(($T67-$R67)/$T67,""))</f>
        <v/>
      </c>
      <c r="W67" s="9">
        <f>IF($A67="","",IF(OR($B67="",$C67="",$D67="",$E67="",$F67="",$G67="",$H67="",$I67="",$M67="",$R67=""),"Check missing or invalid inputs",IF($I67&gt;Assumptions!$B$10,"Review waste %",IF(AND($S67&lt;&gt;"",$S67=0),"Review zero markup",IF($T67=Assumptions!$B$9,"Minimum price applied",IF($S67="","Default markup used","Ready for review"))))))</f>
        <v/>
      </c>
    </row>
    <row r="68" ht="24" customHeight="1">
      <c r="A68" s="17" t="n"/>
      <c r="B68" s="43" t="n"/>
      <c r="C68" s="19" t="n"/>
      <c r="D68" s="19" t="n"/>
      <c r="E68" s="17" t="n"/>
      <c r="F68" s="17" t="n"/>
      <c r="G68" s="17" t="n"/>
      <c r="H68" s="44" t="n"/>
      <c r="I68" s="45" t="n"/>
      <c r="J68" s="51">
        <f>IF(OR($A68="",$H68="",$I68=""),"",ROUNDUP($H68*(1+$I68),0))</f>
        <v/>
      </c>
      <c r="K68" s="52">
        <f>IF(OR($A68="",$H68="",$G68=""),"",IFERROR($H68/VLOOKUP($G68,Assumptions!$G$4:$H$6,2,FALSE),""))</f>
        <v/>
      </c>
      <c r="L68" s="52">
        <f>IF(OR($A68="",$J68=""),"",IFERROR($J68/Assumptions!$B$5,""))</f>
        <v/>
      </c>
      <c r="M68" s="47" t="n"/>
      <c r="N68" s="53">
        <f>IF(OR($A68="",$J68="",$F68=""),"",IFERROR($J68*VLOOKUP($F68,Assumptions!$D$4:$E$8,2,FALSE),""))</f>
        <v/>
      </c>
      <c r="O68" s="53">
        <f>IF(OR($A68="",$K68="",$L68=""),"",IFERROR(($K68+$L68)*Assumptions!$B$4,""))</f>
        <v/>
      </c>
      <c r="P68" s="53">
        <f>IF(OR($A68="",$M68=""),"",IFERROR(Assumptions!$B$6+($M68*Assumptions!$B$7),""))</f>
        <v/>
      </c>
      <c r="Q68" s="49" t="n"/>
      <c r="R68" s="53">
        <f>IF(OR($A68="",$N68="",$O68="",$P68=""),"",IFERROR(SUM($N68:$P68)+IF($Q68="",0,$Q68),""))</f>
        <v/>
      </c>
      <c r="S68" s="45" t="n"/>
      <c r="T68" s="53">
        <f>IF($R68="","",IFERROR(MAX(Assumptions!$B$9,$R68*(1+IF($S68="",Assumptions!$B$8,$S68))),""))</f>
        <v/>
      </c>
      <c r="U68" s="54">
        <f>IF($T68="","",IFERROR($T68/$H68,""))</f>
        <v/>
      </c>
      <c r="V68" s="55">
        <f>IF($T68="","",IFERROR(($T68-$R68)/$T68,""))</f>
        <v/>
      </c>
      <c r="W68" s="6">
        <f>IF($A68="","",IF(OR($B68="",$C68="",$D68="",$E68="",$F68="",$G68="",$H68="",$I68="",$M68="",$R68=""),"Check missing or invalid inputs",IF($I68&gt;Assumptions!$B$10,"Review waste %",IF(AND($S68&lt;&gt;"",$S68=0),"Review zero markup",IF($T68=Assumptions!$B$9,"Minimum price applied",IF($S68="","Default markup used","Ready for review"))))))</f>
        <v/>
      </c>
    </row>
    <row r="69" ht="24" customHeight="1">
      <c r="A69" s="17" t="n"/>
      <c r="B69" s="43" t="n"/>
      <c r="C69" s="19" t="n"/>
      <c r="D69" s="19" t="n"/>
      <c r="E69" s="17" t="n"/>
      <c r="F69" s="17" t="n"/>
      <c r="G69" s="17" t="n"/>
      <c r="H69" s="44" t="n"/>
      <c r="I69" s="45" t="n"/>
      <c r="J69" s="39">
        <f>IF(OR($A69="",$H69="",$I69=""),"",ROUNDUP($H69*(1+$I69),0))</f>
        <v/>
      </c>
      <c r="K69" s="46">
        <f>IF(OR($A69="",$H69="",$G69=""),"",IFERROR($H69/VLOOKUP($G69,Assumptions!$G$4:$H$6,2,FALSE),""))</f>
        <v/>
      </c>
      <c r="L69" s="46">
        <f>IF(OR($A69="",$J69=""),"",IFERROR($J69/Assumptions!$B$5,""))</f>
        <v/>
      </c>
      <c r="M69" s="47" t="n"/>
      <c r="N69" s="48">
        <f>IF(OR($A69="",$J69="",$F69=""),"",IFERROR($J69*VLOOKUP($F69,Assumptions!$D$4:$E$8,2,FALSE),""))</f>
        <v/>
      </c>
      <c r="O69" s="48">
        <f>IF(OR($A69="",$K69="",$L69=""),"",IFERROR(($K69+$L69)*Assumptions!$B$4,""))</f>
        <v/>
      </c>
      <c r="P69" s="48">
        <f>IF(OR($A69="",$M69=""),"",IFERROR(Assumptions!$B$6+($M69*Assumptions!$B$7),""))</f>
        <v/>
      </c>
      <c r="Q69" s="49" t="n"/>
      <c r="R69" s="48">
        <f>IF(OR($A69="",$N69="",$O69="",$P69=""),"",IFERROR(SUM($N69:$P69)+IF($Q69="",0,$Q69),""))</f>
        <v/>
      </c>
      <c r="S69" s="45" t="n"/>
      <c r="T69" s="48">
        <f>IF($R69="","",IFERROR(MAX(Assumptions!$B$9,$R69*(1+IF($S69="",Assumptions!$B$8,$S69))),""))</f>
        <v/>
      </c>
      <c r="U69" s="41">
        <f>IF($T69="","",IFERROR($T69/$H69,""))</f>
        <v/>
      </c>
      <c r="V69" s="50">
        <f>IF($T69="","",IFERROR(($T69-$R69)/$T69,""))</f>
        <v/>
      </c>
      <c r="W69" s="9">
        <f>IF($A69="","",IF(OR($B69="",$C69="",$D69="",$E69="",$F69="",$G69="",$H69="",$I69="",$M69="",$R69=""),"Check missing or invalid inputs",IF($I69&gt;Assumptions!$B$10,"Review waste %",IF(AND($S69&lt;&gt;"",$S69=0),"Review zero markup",IF($T69=Assumptions!$B$9,"Minimum price applied",IF($S69="","Default markup used","Ready for review"))))))</f>
        <v/>
      </c>
    </row>
    <row r="70" ht="24" customHeight="1">
      <c r="A70" s="17" t="n"/>
      <c r="B70" s="43" t="n"/>
      <c r="C70" s="19" t="n"/>
      <c r="D70" s="19" t="n"/>
      <c r="E70" s="17" t="n"/>
      <c r="F70" s="17" t="n"/>
      <c r="G70" s="17" t="n"/>
      <c r="H70" s="44" t="n"/>
      <c r="I70" s="45" t="n"/>
      <c r="J70" s="51">
        <f>IF(OR($A70="",$H70="",$I70=""),"",ROUNDUP($H70*(1+$I70),0))</f>
        <v/>
      </c>
      <c r="K70" s="52">
        <f>IF(OR($A70="",$H70="",$G70=""),"",IFERROR($H70/VLOOKUP($G70,Assumptions!$G$4:$H$6,2,FALSE),""))</f>
        <v/>
      </c>
      <c r="L70" s="52">
        <f>IF(OR($A70="",$J70=""),"",IFERROR($J70/Assumptions!$B$5,""))</f>
        <v/>
      </c>
      <c r="M70" s="47" t="n"/>
      <c r="N70" s="53">
        <f>IF(OR($A70="",$J70="",$F70=""),"",IFERROR($J70*VLOOKUP($F70,Assumptions!$D$4:$E$8,2,FALSE),""))</f>
        <v/>
      </c>
      <c r="O70" s="53">
        <f>IF(OR($A70="",$K70="",$L70=""),"",IFERROR(($K70+$L70)*Assumptions!$B$4,""))</f>
        <v/>
      </c>
      <c r="P70" s="53">
        <f>IF(OR($A70="",$M70=""),"",IFERROR(Assumptions!$B$6+($M70*Assumptions!$B$7),""))</f>
        <v/>
      </c>
      <c r="Q70" s="49" t="n"/>
      <c r="R70" s="53">
        <f>IF(OR($A70="",$N70="",$O70="",$P70=""),"",IFERROR(SUM($N70:$P70)+IF($Q70="",0,$Q70),""))</f>
        <v/>
      </c>
      <c r="S70" s="45" t="n"/>
      <c r="T70" s="53">
        <f>IF($R70="","",IFERROR(MAX(Assumptions!$B$9,$R70*(1+IF($S70="",Assumptions!$B$8,$S70))),""))</f>
        <v/>
      </c>
      <c r="U70" s="54">
        <f>IF($T70="","",IFERROR($T70/$H70,""))</f>
        <v/>
      </c>
      <c r="V70" s="55">
        <f>IF($T70="","",IFERROR(($T70-$R70)/$T70,""))</f>
        <v/>
      </c>
      <c r="W70" s="6">
        <f>IF($A70="","",IF(OR($B70="",$C70="",$D70="",$E70="",$F70="",$G70="",$H70="",$I70="",$M70="",$R70=""),"Check missing or invalid inputs",IF($I70&gt;Assumptions!$B$10,"Review waste %",IF(AND($S70&lt;&gt;"",$S70=0),"Review zero markup",IF($T70=Assumptions!$B$9,"Minimum price applied",IF($S70="","Default markup used","Ready for review"))))))</f>
        <v/>
      </c>
    </row>
    <row r="71" ht="24" customHeight="1">
      <c r="A71" s="17" t="n"/>
      <c r="B71" s="43" t="n"/>
      <c r="C71" s="19" t="n"/>
      <c r="D71" s="19" t="n"/>
      <c r="E71" s="17" t="n"/>
      <c r="F71" s="17" t="n"/>
      <c r="G71" s="17" t="n"/>
      <c r="H71" s="44" t="n"/>
      <c r="I71" s="45" t="n"/>
      <c r="J71" s="39">
        <f>IF(OR($A71="",$H71="",$I71=""),"",ROUNDUP($H71*(1+$I71),0))</f>
        <v/>
      </c>
      <c r="K71" s="46">
        <f>IF(OR($A71="",$H71="",$G71=""),"",IFERROR($H71/VLOOKUP($G71,Assumptions!$G$4:$H$6,2,FALSE),""))</f>
        <v/>
      </c>
      <c r="L71" s="46">
        <f>IF(OR($A71="",$J71=""),"",IFERROR($J71/Assumptions!$B$5,""))</f>
        <v/>
      </c>
      <c r="M71" s="47" t="n"/>
      <c r="N71" s="48">
        <f>IF(OR($A71="",$J71="",$F71=""),"",IFERROR($J71*VLOOKUP($F71,Assumptions!$D$4:$E$8,2,FALSE),""))</f>
        <v/>
      </c>
      <c r="O71" s="48">
        <f>IF(OR($A71="",$K71="",$L71=""),"",IFERROR(($K71+$L71)*Assumptions!$B$4,""))</f>
        <v/>
      </c>
      <c r="P71" s="48">
        <f>IF(OR($A71="",$M71=""),"",IFERROR(Assumptions!$B$6+($M71*Assumptions!$B$7),""))</f>
        <v/>
      </c>
      <c r="Q71" s="49" t="n"/>
      <c r="R71" s="48">
        <f>IF(OR($A71="",$N71="",$O71="",$P71=""),"",IFERROR(SUM($N71:$P71)+IF($Q71="",0,$Q71),""))</f>
        <v/>
      </c>
      <c r="S71" s="45" t="n"/>
      <c r="T71" s="48">
        <f>IF($R71="","",IFERROR(MAX(Assumptions!$B$9,$R71*(1+IF($S71="",Assumptions!$B$8,$S71))),""))</f>
        <v/>
      </c>
      <c r="U71" s="41">
        <f>IF($T71="","",IFERROR($T71/$H71,""))</f>
        <v/>
      </c>
      <c r="V71" s="50">
        <f>IF($T71="","",IFERROR(($T71-$R71)/$T71,""))</f>
        <v/>
      </c>
      <c r="W71" s="9">
        <f>IF($A71="","",IF(OR($B71="",$C71="",$D71="",$E71="",$F71="",$G71="",$H71="",$I71="",$M71="",$R71=""),"Check missing or invalid inputs",IF($I71&gt;Assumptions!$B$10,"Review waste %",IF(AND($S71&lt;&gt;"",$S71=0),"Review zero markup",IF($T71=Assumptions!$B$9,"Minimum price applied",IF($S71="","Default markup used","Ready for review"))))))</f>
        <v/>
      </c>
    </row>
    <row r="72" ht="24" customHeight="1">
      <c r="A72" s="17" t="n"/>
      <c r="B72" s="43" t="n"/>
      <c r="C72" s="19" t="n"/>
      <c r="D72" s="19" t="n"/>
      <c r="E72" s="17" t="n"/>
      <c r="F72" s="17" t="n"/>
      <c r="G72" s="17" t="n"/>
      <c r="H72" s="44" t="n"/>
      <c r="I72" s="45" t="n"/>
      <c r="J72" s="51">
        <f>IF(OR($A72="",$H72="",$I72=""),"",ROUNDUP($H72*(1+$I72),0))</f>
        <v/>
      </c>
      <c r="K72" s="52">
        <f>IF(OR($A72="",$H72="",$G72=""),"",IFERROR($H72/VLOOKUP($G72,Assumptions!$G$4:$H$6,2,FALSE),""))</f>
        <v/>
      </c>
      <c r="L72" s="52">
        <f>IF(OR($A72="",$J72=""),"",IFERROR($J72/Assumptions!$B$5,""))</f>
        <v/>
      </c>
      <c r="M72" s="47" t="n"/>
      <c r="N72" s="53">
        <f>IF(OR($A72="",$J72="",$F72=""),"",IFERROR($J72*VLOOKUP($F72,Assumptions!$D$4:$E$8,2,FALSE),""))</f>
        <v/>
      </c>
      <c r="O72" s="53">
        <f>IF(OR($A72="",$K72="",$L72=""),"",IFERROR(($K72+$L72)*Assumptions!$B$4,""))</f>
        <v/>
      </c>
      <c r="P72" s="53">
        <f>IF(OR($A72="",$M72=""),"",IFERROR(Assumptions!$B$6+($M72*Assumptions!$B$7),""))</f>
        <v/>
      </c>
      <c r="Q72" s="49" t="n"/>
      <c r="R72" s="53">
        <f>IF(OR($A72="",$N72="",$O72="",$P72=""),"",IFERROR(SUM($N72:$P72)+IF($Q72="",0,$Q72),""))</f>
        <v/>
      </c>
      <c r="S72" s="45" t="n"/>
      <c r="T72" s="53">
        <f>IF($R72="","",IFERROR(MAX(Assumptions!$B$9,$R72*(1+IF($S72="",Assumptions!$B$8,$S72))),""))</f>
        <v/>
      </c>
      <c r="U72" s="54">
        <f>IF($T72="","",IFERROR($T72/$H72,""))</f>
        <v/>
      </c>
      <c r="V72" s="55">
        <f>IF($T72="","",IFERROR(($T72-$R72)/$T72,""))</f>
        <v/>
      </c>
      <c r="W72" s="6">
        <f>IF($A72="","",IF(OR($B72="",$C72="",$D72="",$E72="",$F72="",$G72="",$H72="",$I72="",$M72="",$R72=""),"Check missing or invalid inputs",IF($I72&gt;Assumptions!$B$10,"Review waste %",IF(AND($S72&lt;&gt;"",$S72=0),"Review zero markup",IF($T72=Assumptions!$B$9,"Minimum price applied",IF($S72="","Default markup used","Ready for review"))))))</f>
        <v/>
      </c>
    </row>
    <row r="73" ht="24" customHeight="1">
      <c r="A73" s="17" t="n"/>
      <c r="B73" s="43" t="n"/>
      <c r="C73" s="19" t="n"/>
      <c r="D73" s="19" t="n"/>
      <c r="E73" s="17" t="n"/>
      <c r="F73" s="17" t="n"/>
      <c r="G73" s="17" t="n"/>
      <c r="H73" s="44" t="n"/>
      <c r="I73" s="45" t="n"/>
      <c r="J73" s="39">
        <f>IF(OR($A73="",$H73="",$I73=""),"",ROUNDUP($H73*(1+$I73),0))</f>
        <v/>
      </c>
      <c r="K73" s="46">
        <f>IF(OR($A73="",$H73="",$G73=""),"",IFERROR($H73/VLOOKUP($G73,Assumptions!$G$4:$H$6,2,FALSE),""))</f>
        <v/>
      </c>
      <c r="L73" s="46">
        <f>IF(OR($A73="",$J73=""),"",IFERROR($J73/Assumptions!$B$5,""))</f>
        <v/>
      </c>
      <c r="M73" s="47" t="n"/>
      <c r="N73" s="48">
        <f>IF(OR($A73="",$J73="",$F73=""),"",IFERROR($J73*VLOOKUP($F73,Assumptions!$D$4:$E$8,2,FALSE),""))</f>
        <v/>
      </c>
      <c r="O73" s="48">
        <f>IF(OR($A73="",$K73="",$L73=""),"",IFERROR(($K73+$L73)*Assumptions!$B$4,""))</f>
        <v/>
      </c>
      <c r="P73" s="48">
        <f>IF(OR($A73="",$M73=""),"",IFERROR(Assumptions!$B$6+($M73*Assumptions!$B$7),""))</f>
        <v/>
      </c>
      <c r="Q73" s="49" t="n"/>
      <c r="R73" s="48">
        <f>IF(OR($A73="",$N73="",$O73="",$P73=""),"",IFERROR(SUM($N73:$P73)+IF($Q73="",0,$Q73),""))</f>
        <v/>
      </c>
      <c r="S73" s="45" t="n"/>
      <c r="T73" s="48">
        <f>IF($R73="","",IFERROR(MAX(Assumptions!$B$9,$R73*(1+IF($S73="",Assumptions!$B$8,$S73))),""))</f>
        <v/>
      </c>
      <c r="U73" s="41">
        <f>IF($T73="","",IFERROR($T73/$H73,""))</f>
        <v/>
      </c>
      <c r="V73" s="50">
        <f>IF($T73="","",IFERROR(($T73-$R73)/$T73,""))</f>
        <v/>
      </c>
      <c r="W73" s="9">
        <f>IF($A73="","",IF(OR($B73="",$C73="",$D73="",$E73="",$F73="",$G73="",$H73="",$I73="",$M73="",$R73=""),"Check missing or invalid inputs",IF($I73&gt;Assumptions!$B$10,"Review waste %",IF(AND($S73&lt;&gt;"",$S73=0),"Review zero markup",IF($T73=Assumptions!$B$9,"Minimum price applied",IF($S73="","Default markup used","Ready for review"))))))</f>
        <v/>
      </c>
    </row>
    <row r="74" ht="24" customHeight="1">
      <c r="A74" s="17" t="n"/>
      <c r="B74" s="43" t="n"/>
      <c r="C74" s="19" t="n"/>
      <c r="D74" s="19" t="n"/>
      <c r="E74" s="17" t="n"/>
      <c r="F74" s="17" t="n"/>
      <c r="G74" s="17" t="n"/>
      <c r="H74" s="44" t="n"/>
      <c r="I74" s="45" t="n"/>
      <c r="J74" s="51">
        <f>IF(OR($A74="",$H74="",$I74=""),"",ROUNDUP($H74*(1+$I74),0))</f>
        <v/>
      </c>
      <c r="K74" s="52">
        <f>IF(OR($A74="",$H74="",$G74=""),"",IFERROR($H74/VLOOKUP($G74,Assumptions!$G$4:$H$6,2,FALSE),""))</f>
        <v/>
      </c>
      <c r="L74" s="52">
        <f>IF(OR($A74="",$J74=""),"",IFERROR($J74/Assumptions!$B$5,""))</f>
        <v/>
      </c>
      <c r="M74" s="47" t="n"/>
      <c r="N74" s="53">
        <f>IF(OR($A74="",$J74="",$F74=""),"",IFERROR($J74*VLOOKUP($F74,Assumptions!$D$4:$E$8,2,FALSE),""))</f>
        <v/>
      </c>
      <c r="O74" s="53">
        <f>IF(OR($A74="",$K74="",$L74=""),"",IFERROR(($K74+$L74)*Assumptions!$B$4,""))</f>
        <v/>
      </c>
      <c r="P74" s="53">
        <f>IF(OR($A74="",$M74=""),"",IFERROR(Assumptions!$B$6+($M74*Assumptions!$B$7),""))</f>
        <v/>
      </c>
      <c r="Q74" s="49" t="n"/>
      <c r="R74" s="53">
        <f>IF(OR($A74="",$N74="",$O74="",$P74=""),"",IFERROR(SUM($N74:$P74)+IF($Q74="",0,$Q74),""))</f>
        <v/>
      </c>
      <c r="S74" s="45" t="n"/>
      <c r="T74" s="53">
        <f>IF($R74="","",IFERROR(MAX(Assumptions!$B$9,$R74*(1+IF($S74="",Assumptions!$B$8,$S74))),""))</f>
        <v/>
      </c>
      <c r="U74" s="54">
        <f>IF($T74="","",IFERROR($T74/$H74,""))</f>
        <v/>
      </c>
      <c r="V74" s="55">
        <f>IF($T74="","",IFERROR(($T74-$R74)/$T74,""))</f>
        <v/>
      </c>
      <c r="W74" s="6">
        <f>IF($A74="","",IF(OR($B74="",$C74="",$D74="",$E74="",$F74="",$G74="",$H74="",$I74="",$M74="",$R74=""),"Check missing or invalid inputs",IF($I74&gt;Assumptions!$B$10,"Review waste %",IF(AND($S74&lt;&gt;"",$S74=0),"Review zero markup",IF($T74=Assumptions!$B$9,"Minimum price applied",IF($S74="","Default markup used","Ready for review"))))))</f>
        <v/>
      </c>
    </row>
    <row r="75" ht="24" customHeight="1">
      <c r="A75" s="17" t="n"/>
      <c r="B75" s="43" t="n"/>
      <c r="C75" s="19" t="n"/>
      <c r="D75" s="19" t="n"/>
      <c r="E75" s="17" t="n"/>
      <c r="F75" s="17" t="n"/>
      <c r="G75" s="17" t="n"/>
      <c r="H75" s="44" t="n"/>
      <c r="I75" s="45" t="n"/>
      <c r="J75" s="39">
        <f>IF(OR($A75="",$H75="",$I75=""),"",ROUNDUP($H75*(1+$I75),0))</f>
        <v/>
      </c>
      <c r="K75" s="46">
        <f>IF(OR($A75="",$H75="",$G75=""),"",IFERROR($H75/VLOOKUP($G75,Assumptions!$G$4:$H$6,2,FALSE),""))</f>
        <v/>
      </c>
      <c r="L75" s="46">
        <f>IF(OR($A75="",$J75=""),"",IFERROR($J75/Assumptions!$B$5,""))</f>
        <v/>
      </c>
      <c r="M75" s="47" t="n"/>
      <c r="N75" s="48">
        <f>IF(OR($A75="",$J75="",$F75=""),"",IFERROR($J75*VLOOKUP($F75,Assumptions!$D$4:$E$8,2,FALSE),""))</f>
        <v/>
      </c>
      <c r="O75" s="48">
        <f>IF(OR($A75="",$K75="",$L75=""),"",IFERROR(($K75+$L75)*Assumptions!$B$4,""))</f>
        <v/>
      </c>
      <c r="P75" s="48">
        <f>IF(OR($A75="",$M75=""),"",IFERROR(Assumptions!$B$6+($M75*Assumptions!$B$7),""))</f>
        <v/>
      </c>
      <c r="Q75" s="49" t="n"/>
      <c r="R75" s="48">
        <f>IF(OR($A75="",$N75="",$O75="",$P75=""),"",IFERROR(SUM($N75:$P75)+IF($Q75="",0,$Q75),""))</f>
        <v/>
      </c>
      <c r="S75" s="45" t="n"/>
      <c r="T75" s="48">
        <f>IF($R75="","",IFERROR(MAX(Assumptions!$B$9,$R75*(1+IF($S75="",Assumptions!$B$8,$S75))),""))</f>
        <v/>
      </c>
      <c r="U75" s="41">
        <f>IF($T75="","",IFERROR($T75/$H75,""))</f>
        <v/>
      </c>
      <c r="V75" s="50">
        <f>IF($T75="","",IFERROR(($T75-$R75)/$T75,""))</f>
        <v/>
      </c>
      <c r="W75" s="9">
        <f>IF($A75="","",IF(OR($B75="",$C75="",$D75="",$E75="",$F75="",$G75="",$H75="",$I75="",$M75="",$R75=""),"Check missing or invalid inputs",IF($I75&gt;Assumptions!$B$10,"Review waste %",IF(AND($S75&lt;&gt;"",$S75=0),"Review zero markup",IF($T75=Assumptions!$B$9,"Minimum price applied",IF($S75="","Default markup used","Ready for review"))))))</f>
        <v/>
      </c>
    </row>
    <row r="76" ht="24" customHeight="1">
      <c r="A76" s="17" t="n"/>
      <c r="B76" s="43" t="n"/>
      <c r="C76" s="19" t="n"/>
      <c r="D76" s="19" t="n"/>
      <c r="E76" s="17" t="n"/>
      <c r="F76" s="17" t="n"/>
      <c r="G76" s="17" t="n"/>
      <c r="H76" s="44" t="n"/>
      <c r="I76" s="45" t="n"/>
      <c r="J76" s="51">
        <f>IF(OR($A76="",$H76="",$I76=""),"",ROUNDUP($H76*(1+$I76),0))</f>
        <v/>
      </c>
      <c r="K76" s="52">
        <f>IF(OR($A76="",$H76="",$G76=""),"",IFERROR($H76/VLOOKUP($G76,Assumptions!$G$4:$H$6,2,FALSE),""))</f>
        <v/>
      </c>
      <c r="L76" s="52">
        <f>IF(OR($A76="",$J76=""),"",IFERROR($J76/Assumptions!$B$5,""))</f>
        <v/>
      </c>
      <c r="M76" s="47" t="n"/>
      <c r="N76" s="53">
        <f>IF(OR($A76="",$J76="",$F76=""),"",IFERROR($J76*VLOOKUP($F76,Assumptions!$D$4:$E$8,2,FALSE),""))</f>
        <v/>
      </c>
      <c r="O76" s="53">
        <f>IF(OR($A76="",$K76="",$L76=""),"",IFERROR(($K76+$L76)*Assumptions!$B$4,""))</f>
        <v/>
      </c>
      <c r="P76" s="53">
        <f>IF(OR($A76="",$M76=""),"",IFERROR(Assumptions!$B$6+($M76*Assumptions!$B$7),""))</f>
        <v/>
      </c>
      <c r="Q76" s="49" t="n"/>
      <c r="R76" s="53">
        <f>IF(OR($A76="",$N76="",$O76="",$P76=""),"",IFERROR(SUM($N76:$P76)+IF($Q76="",0,$Q76),""))</f>
        <v/>
      </c>
      <c r="S76" s="45" t="n"/>
      <c r="T76" s="53">
        <f>IF($R76="","",IFERROR(MAX(Assumptions!$B$9,$R76*(1+IF($S76="",Assumptions!$B$8,$S76))),""))</f>
        <v/>
      </c>
      <c r="U76" s="54">
        <f>IF($T76="","",IFERROR($T76/$H76,""))</f>
        <v/>
      </c>
      <c r="V76" s="55">
        <f>IF($T76="","",IFERROR(($T76-$R76)/$T76,""))</f>
        <v/>
      </c>
      <c r="W76" s="6">
        <f>IF($A76="","",IF(OR($B76="",$C76="",$D76="",$E76="",$F76="",$G76="",$H76="",$I76="",$M76="",$R76=""),"Check missing or invalid inputs",IF($I76&gt;Assumptions!$B$10,"Review waste %",IF(AND($S76&lt;&gt;"",$S76=0),"Review zero markup",IF($T76=Assumptions!$B$9,"Minimum price applied",IF($S76="","Default markup used","Ready for review"))))))</f>
        <v/>
      </c>
    </row>
    <row r="77" ht="24" customHeight="1">
      <c r="A77" s="17" t="n"/>
      <c r="B77" s="43" t="n"/>
      <c r="C77" s="19" t="n"/>
      <c r="D77" s="19" t="n"/>
      <c r="E77" s="17" t="n"/>
      <c r="F77" s="17" t="n"/>
      <c r="G77" s="17" t="n"/>
      <c r="H77" s="44" t="n"/>
      <c r="I77" s="45" t="n"/>
      <c r="J77" s="39">
        <f>IF(OR($A77="",$H77="",$I77=""),"",ROUNDUP($H77*(1+$I77),0))</f>
        <v/>
      </c>
      <c r="K77" s="46">
        <f>IF(OR($A77="",$H77="",$G77=""),"",IFERROR($H77/VLOOKUP($G77,Assumptions!$G$4:$H$6,2,FALSE),""))</f>
        <v/>
      </c>
      <c r="L77" s="46">
        <f>IF(OR($A77="",$J77=""),"",IFERROR($J77/Assumptions!$B$5,""))</f>
        <v/>
      </c>
      <c r="M77" s="47" t="n"/>
      <c r="N77" s="48">
        <f>IF(OR($A77="",$J77="",$F77=""),"",IFERROR($J77*VLOOKUP($F77,Assumptions!$D$4:$E$8,2,FALSE),""))</f>
        <v/>
      </c>
      <c r="O77" s="48">
        <f>IF(OR($A77="",$K77="",$L77=""),"",IFERROR(($K77+$L77)*Assumptions!$B$4,""))</f>
        <v/>
      </c>
      <c r="P77" s="48">
        <f>IF(OR($A77="",$M77=""),"",IFERROR(Assumptions!$B$6+($M77*Assumptions!$B$7),""))</f>
        <v/>
      </c>
      <c r="Q77" s="49" t="n"/>
      <c r="R77" s="48">
        <f>IF(OR($A77="",$N77="",$O77="",$P77=""),"",IFERROR(SUM($N77:$P77)+IF($Q77="",0,$Q77),""))</f>
        <v/>
      </c>
      <c r="S77" s="45" t="n"/>
      <c r="T77" s="48">
        <f>IF($R77="","",IFERROR(MAX(Assumptions!$B$9,$R77*(1+IF($S77="",Assumptions!$B$8,$S77))),""))</f>
        <v/>
      </c>
      <c r="U77" s="41">
        <f>IF($T77="","",IFERROR($T77/$H77,""))</f>
        <v/>
      </c>
      <c r="V77" s="50">
        <f>IF($T77="","",IFERROR(($T77-$R77)/$T77,""))</f>
        <v/>
      </c>
      <c r="W77" s="9">
        <f>IF($A77="","",IF(OR($B77="",$C77="",$D77="",$E77="",$F77="",$G77="",$H77="",$I77="",$M77="",$R77=""),"Check missing or invalid inputs",IF($I77&gt;Assumptions!$B$10,"Review waste %",IF(AND($S77&lt;&gt;"",$S77=0),"Review zero markup",IF($T77=Assumptions!$B$9,"Minimum price applied",IF($S77="","Default markup used","Ready for review"))))))</f>
        <v/>
      </c>
    </row>
    <row r="78" ht="24" customHeight="1">
      <c r="A78" s="17" t="n"/>
      <c r="B78" s="43" t="n"/>
      <c r="C78" s="19" t="n"/>
      <c r="D78" s="19" t="n"/>
      <c r="E78" s="17" t="n"/>
      <c r="F78" s="17" t="n"/>
      <c r="G78" s="17" t="n"/>
      <c r="H78" s="44" t="n"/>
      <c r="I78" s="45" t="n"/>
      <c r="J78" s="51">
        <f>IF(OR($A78="",$H78="",$I78=""),"",ROUNDUP($H78*(1+$I78),0))</f>
        <v/>
      </c>
      <c r="K78" s="52">
        <f>IF(OR($A78="",$H78="",$G78=""),"",IFERROR($H78/VLOOKUP($G78,Assumptions!$G$4:$H$6,2,FALSE),""))</f>
        <v/>
      </c>
      <c r="L78" s="52">
        <f>IF(OR($A78="",$J78=""),"",IFERROR($J78/Assumptions!$B$5,""))</f>
        <v/>
      </c>
      <c r="M78" s="47" t="n"/>
      <c r="N78" s="53">
        <f>IF(OR($A78="",$J78="",$F78=""),"",IFERROR($J78*VLOOKUP($F78,Assumptions!$D$4:$E$8,2,FALSE),""))</f>
        <v/>
      </c>
      <c r="O78" s="53">
        <f>IF(OR($A78="",$K78="",$L78=""),"",IFERROR(($K78+$L78)*Assumptions!$B$4,""))</f>
        <v/>
      </c>
      <c r="P78" s="53">
        <f>IF(OR($A78="",$M78=""),"",IFERROR(Assumptions!$B$6+($M78*Assumptions!$B$7),""))</f>
        <v/>
      </c>
      <c r="Q78" s="49" t="n"/>
      <c r="R78" s="53">
        <f>IF(OR($A78="",$N78="",$O78="",$P78=""),"",IFERROR(SUM($N78:$P78)+IF($Q78="",0,$Q78),""))</f>
        <v/>
      </c>
      <c r="S78" s="45" t="n"/>
      <c r="T78" s="53">
        <f>IF($R78="","",IFERROR(MAX(Assumptions!$B$9,$R78*(1+IF($S78="",Assumptions!$B$8,$S78))),""))</f>
        <v/>
      </c>
      <c r="U78" s="54">
        <f>IF($T78="","",IFERROR($T78/$H78,""))</f>
        <v/>
      </c>
      <c r="V78" s="55">
        <f>IF($T78="","",IFERROR(($T78-$R78)/$T78,""))</f>
        <v/>
      </c>
      <c r="W78" s="6">
        <f>IF($A78="","",IF(OR($B78="",$C78="",$D78="",$E78="",$F78="",$G78="",$H78="",$I78="",$M78="",$R78=""),"Check missing or invalid inputs",IF($I78&gt;Assumptions!$B$10,"Review waste %",IF(AND($S78&lt;&gt;"",$S78=0),"Review zero markup",IF($T78=Assumptions!$B$9,"Minimum price applied",IF($S78="","Default markup used","Ready for review"))))))</f>
        <v/>
      </c>
    </row>
    <row r="79" ht="24" customHeight="1">
      <c r="A79" s="17" t="n"/>
      <c r="B79" s="43" t="n"/>
      <c r="C79" s="19" t="n"/>
      <c r="D79" s="19" t="n"/>
      <c r="E79" s="17" t="n"/>
      <c r="F79" s="17" t="n"/>
      <c r="G79" s="17" t="n"/>
      <c r="H79" s="44" t="n"/>
      <c r="I79" s="45" t="n"/>
      <c r="J79" s="39">
        <f>IF(OR($A79="",$H79="",$I79=""),"",ROUNDUP($H79*(1+$I79),0))</f>
        <v/>
      </c>
      <c r="K79" s="46">
        <f>IF(OR($A79="",$H79="",$G79=""),"",IFERROR($H79/VLOOKUP($G79,Assumptions!$G$4:$H$6,2,FALSE),""))</f>
        <v/>
      </c>
      <c r="L79" s="46">
        <f>IF(OR($A79="",$J79=""),"",IFERROR($J79/Assumptions!$B$5,""))</f>
        <v/>
      </c>
      <c r="M79" s="47" t="n"/>
      <c r="N79" s="48">
        <f>IF(OR($A79="",$J79="",$F79=""),"",IFERROR($J79*VLOOKUP($F79,Assumptions!$D$4:$E$8,2,FALSE),""))</f>
        <v/>
      </c>
      <c r="O79" s="48">
        <f>IF(OR($A79="",$K79="",$L79=""),"",IFERROR(($K79+$L79)*Assumptions!$B$4,""))</f>
        <v/>
      </c>
      <c r="P79" s="48">
        <f>IF(OR($A79="",$M79=""),"",IFERROR(Assumptions!$B$6+($M79*Assumptions!$B$7),""))</f>
        <v/>
      </c>
      <c r="Q79" s="49" t="n"/>
      <c r="R79" s="48">
        <f>IF(OR($A79="",$N79="",$O79="",$P79=""),"",IFERROR(SUM($N79:$P79)+IF($Q79="",0,$Q79),""))</f>
        <v/>
      </c>
      <c r="S79" s="45" t="n"/>
      <c r="T79" s="48">
        <f>IF($R79="","",IFERROR(MAX(Assumptions!$B$9,$R79*(1+IF($S79="",Assumptions!$B$8,$S79))),""))</f>
        <v/>
      </c>
      <c r="U79" s="41">
        <f>IF($T79="","",IFERROR($T79/$H79,""))</f>
        <v/>
      </c>
      <c r="V79" s="50">
        <f>IF($T79="","",IFERROR(($T79-$R79)/$T79,""))</f>
        <v/>
      </c>
      <c r="W79" s="9">
        <f>IF($A79="","",IF(OR($B79="",$C79="",$D79="",$E79="",$F79="",$G79="",$H79="",$I79="",$M79="",$R79=""),"Check missing or invalid inputs",IF($I79&gt;Assumptions!$B$10,"Review waste %",IF(AND($S79&lt;&gt;"",$S79=0),"Review zero markup",IF($T79=Assumptions!$B$9,"Minimum price applied",IF($S79="","Default markup used","Ready for review"))))))</f>
        <v/>
      </c>
    </row>
    <row r="80" ht="24" customHeight="1">
      <c r="A80" s="17" t="n"/>
      <c r="B80" s="43" t="n"/>
      <c r="C80" s="19" t="n"/>
      <c r="D80" s="19" t="n"/>
      <c r="E80" s="17" t="n"/>
      <c r="F80" s="17" t="n"/>
      <c r="G80" s="17" t="n"/>
      <c r="H80" s="44" t="n"/>
      <c r="I80" s="45" t="n"/>
      <c r="J80" s="51">
        <f>IF(OR($A80="",$H80="",$I80=""),"",ROUNDUP($H80*(1+$I80),0))</f>
        <v/>
      </c>
      <c r="K80" s="52">
        <f>IF(OR($A80="",$H80="",$G80=""),"",IFERROR($H80/VLOOKUP($G80,Assumptions!$G$4:$H$6,2,FALSE),""))</f>
        <v/>
      </c>
      <c r="L80" s="52">
        <f>IF(OR($A80="",$J80=""),"",IFERROR($J80/Assumptions!$B$5,""))</f>
        <v/>
      </c>
      <c r="M80" s="47" t="n"/>
      <c r="N80" s="53">
        <f>IF(OR($A80="",$J80="",$F80=""),"",IFERROR($J80*VLOOKUP($F80,Assumptions!$D$4:$E$8,2,FALSE),""))</f>
        <v/>
      </c>
      <c r="O80" s="53">
        <f>IF(OR($A80="",$K80="",$L80=""),"",IFERROR(($K80+$L80)*Assumptions!$B$4,""))</f>
        <v/>
      </c>
      <c r="P80" s="53">
        <f>IF(OR($A80="",$M80=""),"",IFERROR(Assumptions!$B$6+($M80*Assumptions!$B$7),""))</f>
        <v/>
      </c>
      <c r="Q80" s="49" t="n"/>
      <c r="R80" s="53">
        <f>IF(OR($A80="",$N80="",$O80="",$P80=""),"",IFERROR(SUM($N80:$P80)+IF($Q80="",0,$Q80),""))</f>
        <v/>
      </c>
      <c r="S80" s="45" t="n"/>
      <c r="T80" s="53">
        <f>IF($R80="","",IFERROR(MAX(Assumptions!$B$9,$R80*(1+IF($S80="",Assumptions!$B$8,$S80))),""))</f>
        <v/>
      </c>
      <c r="U80" s="54">
        <f>IF($T80="","",IFERROR($T80/$H80,""))</f>
        <v/>
      </c>
      <c r="V80" s="55">
        <f>IF($T80="","",IFERROR(($T80-$R80)/$T80,""))</f>
        <v/>
      </c>
      <c r="W80" s="6">
        <f>IF($A80="","",IF(OR($B80="",$C80="",$D80="",$E80="",$F80="",$G80="",$H80="",$I80="",$M80="",$R80=""),"Check missing or invalid inputs",IF($I80&gt;Assumptions!$B$10,"Review waste %",IF(AND($S80&lt;&gt;"",$S80=0),"Review zero markup",IF($T80=Assumptions!$B$9,"Minimum price applied",IF($S80="","Default markup used","Ready for review"))))))</f>
        <v/>
      </c>
    </row>
    <row r="81" ht="24" customHeight="1">
      <c r="A81" s="17" t="n"/>
      <c r="B81" s="43" t="n"/>
      <c r="C81" s="19" t="n"/>
      <c r="D81" s="19" t="n"/>
      <c r="E81" s="17" t="n"/>
      <c r="F81" s="17" t="n"/>
      <c r="G81" s="17" t="n"/>
      <c r="H81" s="44" t="n"/>
      <c r="I81" s="45" t="n"/>
      <c r="J81" s="39">
        <f>IF(OR($A81="",$H81="",$I81=""),"",ROUNDUP($H81*(1+$I81),0))</f>
        <v/>
      </c>
      <c r="K81" s="46">
        <f>IF(OR($A81="",$H81="",$G81=""),"",IFERROR($H81/VLOOKUP($G81,Assumptions!$G$4:$H$6,2,FALSE),""))</f>
        <v/>
      </c>
      <c r="L81" s="46">
        <f>IF(OR($A81="",$J81=""),"",IFERROR($J81/Assumptions!$B$5,""))</f>
        <v/>
      </c>
      <c r="M81" s="47" t="n"/>
      <c r="N81" s="48">
        <f>IF(OR($A81="",$J81="",$F81=""),"",IFERROR($J81*VLOOKUP($F81,Assumptions!$D$4:$E$8,2,FALSE),""))</f>
        <v/>
      </c>
      <c r="O81" s="48">
        <f>IF(OR($A81="",$K81="",$L81=""),"",IFERROR(($K81+$L81)*Assumptions!$B$4,""))</f>
        <v/>
      </c>
      <c r="P81" s="48">
        <f>IF(OR($A81="",$M81=""),"",IFERROR(Assumptions!$B$6+($M81*Assumptions!$B$7),""))</f>
        <v/>
      </c>
      <c r="Q81" s="49" t="n"/>
      <c r="R81" s="48">
        <f>IF(OR($A81="",$N81="",$O81="",$P81=""),"",IFERROR(SUM($N81:$P81)+IF($Q81="",0,$Q81),""))</f>
        <v/>
      </c>
      <c r="S81" s="45" t="n"/>
      <c r="T81" s="48">
        <f>IF($R81="","",IFERROR(MAX(Assumptions!$B$9,$R81*(1+IF($S81="",Assumptions!$B$8,$S81))),""))</f>
        <v/>
      </c>
      <c r="U81" s="41">
        <f>IF($T81="","",IFERROR($T81/$H81,""))</f>
        <v/>
      </c>
      <c r="V81" s="50">
        <f>IF($T81="","",IFERROR(($T81-$R81)/$T81,""))</f>
        <v/>
      </c>
      <c r="W81" s="9">
        <f>IF($A81="","",IF(OR($B81="",$C81="",$D81="",$E81="",$F81="",$G81="",$H81="",$I81="",$M81="",$R81=""),"Check missing or invalid inputs",IF($I81&gt;Assumptions!$B$10,"Review waste %",IF(AND($S81&lt;&gt;"",$S81=0),"Review zero markup",IF($T81=Assumptions!$B$9,"Minimum price applied",IF($S81="","Default markup used","Ready for review"))))))</f>
        <v/>
      </c>
    </row>
    <row r="82" ht="24" customHeight="1">
      <c r="A82" s="17" t="n"/>
      <c r="B82" s="43" t="n"/>
      <c r="C82" s="19" t="n"/>
      <c r="D82" s="19" t="n"/>
      <c r="E82" s="17" t="n"/>
      <c r="F82" s="17" t="n"/>
      <c r="G82" s="17" t="n"/>
      <c r="H82" s="44" t="n"/>
      <c r="I82" s="45" t="n"/>
      <c r="J82" s="51">
        <f>IF(OR($A82="",$H82="",$I82=""),"",ROUNDUP($H82*(1+$I82),0))</f>
        <v/>
      </c>
      <c r="K82" s="52">
        <f>IF(OR($A82="",$H82="",$G82=""),"",IFERROR($H82/VLOOKUP($G82,Assumptions!$G$4:$H$6,2,FALSE),""))</f>
        <v/>
      </c>
      <c r="L82" s="52">
        <f>IF(OR($A82="",$J82=""),"",IFERROR($J82/Assumptions!$B$5,""))</f>
        <v/>
      </c>
      <c r="M82" s="47" t="n"/>
      <c r="N82" s="53">
        <f>IF(OR($A82="",$J82="",$F82=""),"",IFERROR($J82*VLOOKUP($F82,Assumptions!$D$4:$E$8,2,FALSE),""))</f>
        <v/>
      </c>
      <c r="O82" s="53">
        <f>IF(OR($A82="",$K82="",$L82=""),"",IFERROR(($K82+$L82)*Assumptions!$B$4,""))</f>
        <v/>
      </c>
      <c r="P82" s="53">
        <f>IF(OR($A82="",$M82=""),"",IFERROR(Assumptions!$B$6+($M82*Assumptions!$B$7),""))</f>
        <v/>
      </c>
      <c r="Q82" s="49" t="n"/>
      <c r="R82" s="53">
        <f>IF(OR($A82="",$N82="",$O82="",$P82=""),"",IFERROR(SUM($N82:$P82)+IF($Q82="",0,$Q82),""))</f>
        <v/>
      </c>
      <c r="S82" s="45" t="n"/>
      <c r="T82" s="53">
        <f>IF($R82="","",IFERROR(MAX(Assumptions!$B$9,$R82*(1+IF($S82="",Assumptions!$B$8,$S82))),""))</f>
        <v/>
      </c>
      <c r="U82" s="54">
        <f>IF($T82="","",IFERROR($T82/$H82,""))</f>
        <v/>
      </c>
      <c r="V82" s="55">
        <f>IF($T82="","",IFERROR(($T82-$R82)/$T82,""))</f>
        <v/>
      </c>
      <c r="W82" s="6">
        <f>IF($A82="","",IF(OR($B82="",$C82="",$D82="",$E82="",$F82="",$G82="",$H82="",$I82="",$M82="",$R82=""),"Check missing or invalid inputs",IF($I82&gt;Assumptions!$B$10,"Review waste %",IF(AND($S82&lt;&gt;"",$S82=0),"Review zero markup",IF($T82=Assumptions!$B$9,"Minimum price applied",IF($S82="","Default markup used","Ready for review"))))))</f>
        <v/>
      </c>
    </row>
    <row r="83" ht="24" customHeight="1">
      <c r="A83" s="17" t="n"/>
      <c r="B83" s="43" t="n"/>
      <c r="C83" s="19" t="n"/>
      <c r="D83" s="19" t="n"/>
      <c r="E83" s="17" t="n"/>
      <c r="F83" s="17" t="n"/>
      <c r="G83" s="17" t="n"/>
      <c r="H83" s="44" t="n"/>
      <c r="I83" s="45" t="n"/>
      <c r="J83" s="39">
        <f>IF(OR($A83="",$H83="",$I83=""),"",ROUNDUP($H83*(1+$I83),0))</f>
        <v/>
      </c>
      <c r="K83" s="46">
        <f>IF(OR($A83="",$H83="",$G83=""),"",IFERROR($H83/VLOOKUP($G83,Assumptions!$G$4:$H$6,2,FALSE),""))</f>
        <v/>
      </c>
      <c r="L83" s="46">
        <f>IF(OR($A83="",$J83=""),"",IFERROR($J83/Assumptions!$B$5,""))</f>
        <v/>
      </c>
      <c r="M83" s="47" t="n"/>
      <c r="N83" s="48">
        <f>IF(OR($A83="",$J83="",$F83=""),"",IFERROR($J83*VLOOKUP($F83,Assumptions!$D$4:$E$8,2,FALSE),""))</f>
        <v/>
      </c>
      <c r="O83" s="48">
        <f>IF(OR($A83="",$K83="",$L83=""),"",IFERROR(($K83+$L83)*Assumptions!$B$4,""))</f>
        <v/>
      </c>
      <c r="P83" s="48">
        <f>IF(OR($A83="",$M83=""),"",IFERROR(Assumptions!$B$6+($M83*Assumptions!$B$7),""))</f>
        <v/>
      </c>
      <c r="Q83" s="49" t="n"/>
      <c r="R83" s="48">
        <f>IF(OR($A83="",$N83="",$O83="",$P83=""),"",IFERROR(SUM($N83:$P83)+IF($Q83="",0,$Q83),""))</f>
        <v/>
      </c>
      <c r="S83" s="45" t="n"/>
      <c r="T83" s="48">
        <f>IF($R83="","",IFERROR(MAX(Assumptions!$B$9,$R83*(1+IF($S83="",Assumptions!$B$8,$S83))),""))</f>
        <v/>
      </c>
      <c r="U83" s="41">
        <f>IF($T83="","",IFERROR($T83/$H83,""))</f>
        <v/>
      </c>
      <c r="V83" s="50">
        <f>IF($T83="","",IFERROR(($T83-$R83)/$T83,""))</f>
        <v/>
      </c>
      <c r="W83" s="9">
        <f>IF($A83="","",IF(OR($B83="",$C83="",$D83="",$E83="",$F83="",$G83="",$H83="",$I83="",$M83="",$R83=""),"Check missing or invalid inputs",IF($I83&gt;Assumptions!$B$10,"Review waste %",IF(AND($S83&lt;&gt;"",$S83=0),"Review zero markup",IF($T83=Assumptions!$B$9,"Minimum price applied",IF($S83="","Default markup used","Ready for review"))))))</f>
        <v/>
      </c>
    </row>
    <row r="84" ht="24" customHeight="1">
      <c r="A84" s="17" t="n"/>
      <c r="B84" s="43" t="n"/>
      <c r="C84" s="19" t="n"/>
      <c r="D84" s="19" t="n"/>
      <c r="E84" s="17" t="n"/>
      <c r="F84" s="17" t="n"/>
      <c r="G84" s="17" t="n"/>
      <c r="H84" s="44" t="n"/>
      <c r="I84" s="45" t="n"/>
      <c r="J84" s="51">
        <f>IF(OR($A84="",$H84="",$I84=""),"",ROUNDUP($H84*(1+$I84),0))</f>
        <v/>
      </c>
      <c r="K84" s="52">
        <f>IF(OR($A84="",$H84="",$G84=""),"",IFERROR($H84/VLOOKUP($G84,Assumptions!$G$4:$H$6,2,FALSE),""))</f>
        <v/>
      </c>
      <c r="L84" s="52">
        <f>IF(OR($A84="",$J84=""),"",IFERROR($J84/Assumptions!$B$5,""))</f>
        <v/>
      </c>
      <c r="M84" s="47" t="n"/>
      <c r="N84" s="53">
        <f>IF(OR($A84="",$J84="",$F84=""),"",IFERROR($J84*VLOOKUP($F84,Assumptions!$D$4:$E$8,2,FALSE),""))</f>
        <v/>
      </c>
      <c r="O84" s="53">
        <f>IF(OR($A84="",$K84="",$L84=""),"",IFERROR(($K84+$L84)*Assumptions!$B$4,""))</f>
        <v/>
      </c>
      <c r="P84" s="53">
        <f>IF(OR($A84="",$M84=""),"",IFERROR(Assumptions!$B$6+($M84*Assumptions!$B$7),""))</f>
        <v/>
      </c>
      <c r="Q84" s="49" t="n"/>
      <c r="R84" s="53">
        <f>IF(OR($A84="",$N84="",$O84="",$P84=""),"",IFERROR(SUM($N84:$P84)+IF($Q84="",0,$Q84),""))</f>
        <v/>
      </c>
      <c r="S84" s="45" t="n"/>
      <c r="T84" s="53">
        <f>IF($R84="","",IFERROR(MAX(Assumptions!$B$9,$R84*(1+IF($S84="",Assumptions!$B$8,$S84))),""))</f>
        <v/>
      </c>
      <c r="U84" s="54">
        <f>IF($T84="","",IFERROR($T84/$H84,""))</f>
        <v/>
      </c>
      <c r="V84" s="55">
        <f>IF($T84="","",IFERROR(($T84-$R84)/$T84,""))</f>
        <v/>
      </c>
      <c r="W84" s="6">
        <f>IF($A84="","",IF(OR($B84="",$C84="",$D84="",$E84="",$F84="",$G84="",$H84="",$I84="",$M84="",$R84=""),"Check missing or invalid inputs",IF($I84&gt;Assumptions!$B$10,"Review waste %",IF(AND($S84&lt;&gt;"",$S84=0),"Review zero markup",IF($T84=Assumptions!$B$9,"Minimum price applied",IF($S84="","Default markup used","Ready for review"))))))</f>
        <v/>
      </c>
    </row>
    <row r="85" ht="24" customHeight="1">
      <c r="A85" s="17" t="n"/>
      <c r="B85" s="43" t="n"/>
      <c r="C85" s="19" t="n"/>
      <c r="D85" s="19" t="n"/>
      <c r="E85" s="17" t="n"/>
      <c r="F85" s="17" t="n"/>
      <c r="G85" s="17" t="n"/>
      <c r="H85" s="44" t="n"/>
      <c r="I85" s="45" t="n"/>
      <c r="J85" s="39">
        <f>IF(OR($A85="",$H85="",$I85=""),"",ROUNDUP($H85*(1+$I85),0))</f>
        <v/>
      </c>
      <c r="K85" s="46">
        <f>IF(OR($A85="",$H85="",$G85=""),"",IFERROR($H85/VLOOKUP($G85,Assumptions!$G$4:$H$6,2,FALSE),""))</f>
        <v/>
      </c>
      <c r="L85" s="46">
        <f>IF(OR($A85="",$J85=""),"",IFERROR($J85/Assumptions!$B$5,""))</f>
        <v/>
      </c>
      <c r="M85" s="47" t="n"/>
      <c r="N85" s="48">
        <f>IF(OR($A85="",$J85="",$F85=""),"",IFERROR($J85*VLOOKUP($F85,Assumptions!$D$4:$E$8,2,FALSE),""))</f>
        <v/>
      </c>
      <c r="O85" s="48">
        <f>IF(OR($A85="",$K85="",$L85=""),"",IFERROR(($K85+$L85)*Assumptions!$B$4,""))</f>
        <v/>
      </c>
      <c r="P85" s="48">
        <f>IF(OR($A85="",$M85=""),"",IFERROR(Assumptions!$B$6+($M85*Assumptions!$B$7),""))</f>
        <v/>
      </c>
      <c r="Q85" s="49" t="n"/>
      <c r="R85" s="48">
        <f>IF(OR($A85="",$N85="",$O85="",$P85=""),"",IFERROR(SUM($N85:$P85)+IF($Q85="",0,$Q85),""))</f>
        <v/>
      </c>
      <c r="S85" s="45" t="n"/>
      <c r="T85" s="48">
        <f>IF($R85="","",IFERROR(MAX(Assumptions!$B$9,$R85*(1+IF($S85="",Assumptions!$B$8,$S85))),""))</f>
        <v/>
      </c>
      <c r="U85" s="41">
        <f>IF($T85="","",IFERROR($T85/$H85,""))</f>
        <v/>
      </c>
      <c r="V85" s="50">
        <f>IF($T85="","",IFERROR(($T85-$R85)/$T85,""))</f>
        <v/>
      </c>
      <c r="W85" s="9">
        <f>IF($A85="","",IF(OR($B85="",$C85="",$D85="",$E85="",$F85="",$G85="",$H85="",$I85="",$M85="",$R85=""),"Check missing or invalid inputs",IF($I85&gt;Assumptions!$B$10,"Review waste %",IF(AND($S85&lt;&gt;"",$S85=0),"Review zero markup",IF($T85=Assumptions!$B$9,"Minimum price applied",IF($S85="","Default markup used","Ready for review"))))))</f>
        <v/>
      </c>
    </row>
    <row r="86" ht="24" customHeight="1">
      <c r="A86" s="17" t="n"/>
      <c r="B86" s="43" t="n"/>
      <c r="C86" s="19" t="n"/>
      <c r="D86" s="19" t="n"/>
      <c r="E86" s="17" t="n"/>
      <c r="F86" s="17" t="n"/>
      <c r="G86" s="17" t="n"/>
      <c r="H86" s="44" t="n"/>
      <c r="I86" s="45" t="n"/>
      <c r="J86" s="51">
        <f>IF(OR($A86="",$H86="",$I86=""),"",ROUNDUP($H86*(1+$I86),0))</f>
        <v/>
      </c>
      <c r="K86" s="52">
        <f>IF(OR($A86="",$H86="",$G86=""),"",IFERROR($H86/VLOOKUP($G86,Assumptions!$G$4:$H$6,2,FALSE),""))</f>
        <v/>
      </c>
      <c r="L86" s="52">
        <f>IF(OR($A86="",$J86=""),"",IFERROR($J86/Assumptions!$B$5,""))</f>
        <v/>
      </c>
      <c r="M86" s="47" t="n"/>
      <c r="N86" s="53">
        <f>IF(OR($A86="",$J86="",$F86=""),"",IFERROR($J86*VLOOKUP($F86,Assumptions!$D$4:$E$8,2,FALSE),""))</f>
        <v/>
      </c>
      <c r="O86" s="53">
        <f>IF(OR($A86="",$K86="",$L86=""),"",IFERROR(($K86+$L86)*Assumptions!$B$4,""))</f>
        <v/>
      </c>
      <c r="P86" s="53">
        <f>IF(OR($A86="",$M86=""),"",IFERROR(Assumptions!$B$6+($M86*Assumptions!$B$7),""))</f>
        <v/>
      </c>
      <c r="Q86" s="49" t="n"/>
      <c r="R86" s="53">
        <f>IF(OR($A86="",$N86="",$O86="",$P86=""),"",IFERROR(SUM($N86:$P86)+IF($Q86="",0,$Q86),""))</f>
        <v/>
      </c>
      <c r="S86" s="45" t="n"/>
      <c r="T86" s="53">
        <f>IF($R86="","",IFERROR(MAX(Assumptions!$B$9,$R86*(1+IF($S86="",Assumptions!$B$8,$S86))),""))</f>
        <v/>
      </c>
      <c r="U86" s="54">
        <f>IF($T86="","",IFERROR($T86/$H86,""))</f>
        <v/>
      </c>
      <c r="V86" s="55">
        <f>IF($T86="","",IFERROR(($T86-$R86)/$T86,""))</f>
        <v/>
      </c>
      <c r="W86" s="6">
        <f>IF($A86="","",IF(OR($B86="",$C86="",$D86="",$E86="",$F86="",$G86="",$H86="",$I86="",$M86="",$R86=""),"Check missing or invalid inputs",IF($I86&gt;Assumptions!$B$10,"Review waste %",IF(AND($S86&lt;&gt;"",$S86=0),"Review zero markup",IF($T86=Assumptions!$B$9,"Minimum price applied",IF($S86="","Default markup used","Ready for review"))))))</f>
        <v/>
      </c>
    </row>
    <row r="87" ht="24" customHeight="1">
      <c r="A87" s="17" t="n"/>
      <c r="B87" s="43" t="n"/>
      <c r="C87" s="19" t="n"/>
      <c r="D87" s="19" t="n"/>
      <c r="E87" s="17" t="n"/>
      <c r="F87" s="17" t="n"/>
      <c r="G87" s="17" t="n"/>
      <c r="H87" s="44" t="n"/>
      <c r="I87" s="45" t="n"/>
      <c r="J87" s="39">
        <f>IF(OR($A87="",$H87="",$I87=""),"",ROUNDUP($H87*(1+$I87),0))</f>
        <v/>
      </c>
      <c r="K87" s="46">
        <f>IF(OR($A87="",$H87="",$G87=""),"",IFERROR($H87/VLOOKUP($G87,Assumptions!$G$4:$H$6,2,FALSE),""))</f>
        <v/>
      </c>
      <c r="L87" s="46">
        <f>IF(OR($A87="",$J87=""),"",IFERROR($J87/Assumptions!$B$5,""))</f>
        <v/>
      </c>
      <c r="M87" s="47" t="n"/>
      <c r="N87" s="48">
        <f>IF(OR($A87="",$J87="",$F87=""),"",IFERROR($J87*VLOOKUP($F87,Assumptions!$D$4:$E$8,2,FALSE),""))</f>
        <v/>
      </c>
      <c r="O87" s="48">
        <f>IF(OR($A87="",$K87="",$L87=""),"",IFERROR(($K87+$L87)*Assumptions!$B$4,""))</f>
        <v/>
      </c>
      <c r="P87" s="48">
        <f>IF(OR($A87="",$M87=""),"",IFERROR(Assumptions!$B$6+($M87*Assumptions!$B$7),""))</f>
        <v/>
      </c>
      <c r="Q87" s="49" t="n"/>
      <c r="R87" s="48">
        <f>IF(OR($A87="",$N87="",$O87="",$P87=""),"",IFERROR(SUM($N87:$P87)+IF($Q87="",0,$Q87),""))</f>
        <v/>
      </c>
      <c r="S87" s="45" t="n"/>
      <c r="T87" s="48">
        <f>IF($R87="","",IFERROR(MAX(Assumptions!$B$9,$R87*(1+IF($S87="",Assumptions!$B$8,$S87))),""))</f>
        <v/>
      </c>
      <c r="U87" s="41">
        <f>IF($T87="","",IFERROR($T87/$H87,""))</f>
        <v/>
      </c>
      <c r="V87" s="50">
        <f>IF($T87="","",IFERROR(($T87-$R87)/$T87,""))</f>
        <v/>
      </c>
      <c r="W87" s="9">
        <f>IF($A87="","",IF(OR($B87="",$C87="",$D87="",$E87="",$F87="",$G87="",$H87="",$I87="",$M87="",$R87=""),"Check missing or invalid inputs",IF($I87&gt;Assumptions!$B$10,"Review waste %",IF(AND($S87&lt;&gt;"",$S87=0),"Review zero markup",IF($T87=Assumptions!$B$9,"Minimum price applied",IF($S87="","Default markup used","Ready for review"))))))</f>
        <v/>
      </c>
    </row>
    <row r="88" ht="24" customHeight="1">
      <c r="A88" s="17" t="n"/>
      <c r="B88" s="43" t="n"/>
      <c r="C88" s="19" t="n"/>
      <c r="D88" s="19" t="n"/>
      <c r="E88" s="17" t="n"/>
      <c r="F88" s="17" t="n"/>
      <c r="G88" s="17" t="n"/>
      <c r="H88" s="44" t="n"/>
      <c r="I88" s="45" t="n"/>
      <c r="J88" s="51">
        <f>IF(OR($A88="",$H88="",$I88=""),"",ROUNDUP($H88*(1+$I88),0))</f>
        <v/>
      </c>
      <c r="K88" s="52">
        <f>IF(OR($A88="",$H88="",$G88=""),"",IFERROR($H88/VLOOKUP($G88,Assumptions!$G$4:$H$6,2,FALSE),""))</f>
        <v/>
      </c>
      <c r="L88" s="52">
        <f>IF(OR($A88="",$J88=""),"",IFERROR($J88/Assumptions!$B$5,""))</f>
        <v/>
      </c>
      <c r="M88" s="47" t="n"/>
      <c r="N88" s="53">
        <f>IF(OR($A88="",$J88="",$F88=""),"",IFERROR($J88*VLOOKUP($F88,Assumptions!$D$4:$E$8,2,FALSE),""))</f>
        <v/>
      </c>
      <c r="O88" s="53">
        <f>IF(OR($A88="",$K88="",$L88=""),"",IFERROR(($K88+$L88)*Assumptions!$B$4,""))</f>
        <v/>
      </c>
      <c r="P88" s="53">
        <f>IF(OR($A88="",$M88=""),"",IFERROR(Assumptions!$B$6+($M88*Assumptions!$B$7),""))</f>
        <v/>
      </c>
      <c r="Q88" s="49" t="n"/>
      <c r="R88" s="53">
        <f>IF(OR($A88="",$N88="",$O88="",$P88=""),"",IFERROR(SUM($N88:$P88)+IF($Q88="",0,$Q88),""))</f>
        <v/>
      </c>
      <c r="S88" s="45" t="n"/>
      <c r="T88" s="53">
        <f>IF($R88="","",IFERROR(MAX(Assumptions!$B$9,$R88*(1+IF($S88="",Assumptions!$B$8,$S88))),""))</f>
        <v/>
      </c>
      <c r="U88" s="54">
        <f>IF($T88="","",IFERROR($T88/$H88,""))</f>
        <v/>
      </c>
      <c r="V88" s="55">
        <f>IF($T88="","",IFERROR(($T88-$R88)/$T88,""))</f>
        <v/>
      </c>
      <c r="W88" s="6">
        <f>IF($A88="","",IF(OR($B88="",$C88="",$D88="",$E88="",$F88="",$G88="",$H88="",$I88="",$M88="",$R88=""),"Check missing or invalid inputs",IF($I88&gt;Assumptions!$B$10,"Review waste %",IF(AND($S88&lt;&gt;"",$S88=0),"Review zero markup",IF($T88=Assumptions!$B$9,"Minimum price applied",IF($S88="","Default markup used","Ready for review"))))))</f>
        <v/>
      </c>
    </row>
    <row r="89" ht="24" customHeight="1">
      <c r="A89" s="17" t="n"/>
      <c r="B89" s="43" t="n"/>
      <c r="C89" s="19" t="n"/>
      <c r="D89" s="19" t="n"/>
      <c r="E89" s="17" t="n"/>
      <c r="F89" s="17" t="n"/>
      <c r="G89" s="17" t="n"/>
      <c r="H89" s="44" t="n"/>
      <c r="I89" s="45" t="n"/>
      <c r="J89" s="39">
        <f>IF(OR($A89="",$H89="",$I89=""),"",ROUNDUP($H89*(1+$I89),0))</f>
        <v/>
      </c>
      <c r="K89" s="46">
        <f>IF(OR($A89="",$H89="",$G89=""),"",IFERROR($H89/VLOOKUP($G89,Assumptions!$G$4:$H$6,2,FALSE),""))</f>
        <v/>
      </c>
      <c r="L89" s="46">
        <f>IF(OR($A89="",$J89=""),"",IFERROR($J89/Assumptions!$B$5,""))</f>
        <v/>
      </c>
      <c r="M89" s="47" t="n"/>
      <c r="N89" s="48">
        <f>IF(OR($A89="",$J89="",$F89=""),"",IFERROR($J89*VLOOKUP($F89,Assumptions!$D$4:$E$8,2,FALSE),""))</f>
        <v/>
      </c>
      <c r="O89" s="48">
        <f>IF(OR($A89="",$K89="",$L89=""),"",IFERROR(($K89+$L89)*Assumptions!$B$4,""))</f>
        <v/>
      </c>
      <c r="P89" s="48">
        <f>IF(OR($A89="",$M89=""),"",IFERROR(Assumptions!$B$6+($M89*Assumptions!$B$7),""))</f>
        <v/>
      </c>
      <c r="Q89" s="49" t="n"/>
      <c r="R89" s="48">
        <f>IF(OR($A89="",$N89="",$O89="",$P89=""),"",IFERROR(SUM($N89:$P89)+IF($Q89="",0,$Q89),""))</f>
        <v/>
      </c>
      <c r="S89" s="45" t="n"/>
      <c r="T89" s="48">
        <f>IF($R89="","",IFERROR(MAX(Assumptions!$B$9,$R89*(1+IF($S89="",Assumptions!$B$8,$S89))),""))</f>
        <v/>
      </c>
      <c r="U89" s="41">
        <f>IF($T89="","",IFERROR($T89/$H89,""))</f>
        <v/>
      </c>
      <c r="V89" s="50">
        <f>IF($T89="","",IFERROR(($T89-$R89)/$T89,""))</f>
        <v/>
      </c>
      <c r="W89" s="9">
        <f>IF($A89="","",IF(OR($B89="",$C89="",$D89="",$E89="",$F89="",$G89="",$H89="",$I89="",$M89="",$R89=""),"Check missing or invalid inputs",IF($I89&gt;Assumptions!$B$10,"Review waste %",IF(AND($S89&lt;&gt;"",$S89=0),"Review zero markup",IF($T89=Assumptions!$B$9,"Minimum price applied",IF($S89="","Default markup used","Ready for review"))))))</f>
        <v/>
      </c>
    </row>
    <row r="90" ht="24" customHeight="1">
      <c r="A90" s="17" t="n"/>
      <c r="B90" s="43" t="n"/>
      <c r="C90" s="19" t="n"/>
      <c r="D90" s="19" t="n"/>
      <c r="E90" s="17" t="n"/>
      <c r="F90" s="17" t="n"/>
      <c r="G90" s="17" t="n"/>
      <c r="H90" s="44" t="n"/>
      <c r="I90" s="45" t="n"/>
      <c r="J90" s="51">
        <f>IF(OR($A90="",$H90="",$I90=""),"",ROUNDUP($H90*(1+$I90),0))</f>
        <v/>
      </c>
      <c r="K90" s="52">
        <f>IF(OR($A90="",$H90="",$G90=""),"",IFERROR($H90/VLOOKUP($G90,Assumptions!$G$4:$H$6,2,FALSE),""))</f>
        <v/>
      </c>
      <c r="L90" s="52">
        <f>IF(OR($A90="",$J90=""),"",IFERROR($J90/Assumptions!$B$5,""))</f>
        <v/>
      </c>
      <c r="M90" s="47" t="n"/>
      <c r="N90" s="53">
        <f>IF(OR($A90="",$J90="",$F90=""),"",IFERROR($J90*VLOOKUP($F90,Assumptions!$D$4:$E$8,2,FALSE),""))</f>
        <v/>
      </c>
      <c r="O90" s="53">
        <f>IF(OR($A90="",$K90="",$L90=""),"",IFERROR(($K90+$L90)*Assumptions!$B$4,""))</f>
        <v/>
      </c>
      <c r="P90" s="53">
        <f>IF(OR($A90="",$M90=""),"",IFERROR(Assumptions!$B$6+($M90*Assumptions!$B$7),""))</f>
        <v/>
      </c>
      <c r="Q90" s="49" t="n"/>
      <c r="R90" s="53">
        <f>IF(OR($A90="",$N90="",$O90="",$P90=""),"",IFERROR(SUM($N90:$P90)+IF($Q90="",0,$Q90),""))</f>
        <v/>
      </c>
      <c r="S90" s="45" t="n"/>
      <c r="T90" s="53">
        <f>IF($R90="","",IFERROR(MAX(Assumptions!$B$9,$R90*(1+IF($S90="",Assumptions!$B$8,$S90))),""))</f>
        <v/>
      </c>
      <c r="U90" s="54">
        <f>IF($T90="","",IFERROR($T90/$H90,""))</f>
        <v/>
      </c>
      <c r="V90" s="55">
        <f>IF($T90="","",IFERROR(($T90-$R90)/$T90,""))</f>
        <v/>
      </c>
      <c r="W90" s="6">
        <f>IF($A90="","",IF(OR($B90="",$C90="",$D90="",$E90="",$F90="",$G90="",$H90="",$I90="",$M90="",$R90=""),"Check missing or invalid inputs",IF($I90&gt;Assumptions!$B$10,"Review waste %",IF(AND($S90&lt;&gt;"",$S90=0),"Review zero markup",IF($T90=Assumptions!$B$9,"Minimum price applied",IF($S90="","Default markup used","Ready for review"))))))</f>
        <v/>
      </c>
    </row>
    <row r="91" ht="24" customHeight="1">
      <c r="A91" s="17" t="n"/>
      <c r="B91" s="43" t="n"/>
      <c r="C91" s="19" t="n"/>
      <c r="D91" s="19" t="n"/>
      <c r="E91" s="17" t="n"/>
      <c r="F91" s="17" t="n"/>
      <c r="G91" s="17" t="n"/>
      <c r="H91" s="44" t="n"/>
      <c r="I91" s="45" t="n"/>
      <c r="J91" s="39">
        <f>IF(OR($A91="",$H91="",$I91=""),"",ROUNDUP($H91*(1+$I91),0))</f>
        <v/>
      </c>
      <c r="K91" s="46">
        <f>IF(OR($A91="",$H91="",$G91=""),"",IFERROR($H91/VLOOKUP($G91,Assumptions!$G$4:$H$6,2,FALSE),""))</f>
        <v/>
      </c>
      <c r="L91" s="46">
        <f>IF(OR($A91="",$J91=""),"",IFERROR($J91/Assumptions!$B$5,""))</f>
        <v/>
      </c>
      <c r="M91" s="47" t="n"/>
      <c r="N91" s="48">
        <f>IF(OR($A91="",$J91="",$F91=""),"",IFERROR($J91*VLOOKUP($F91,Assumptions!$D$4:$E$8,2,FALSE),""))</f>
        <v/>
      </c>
      <c r="O91" s="48">
        <f>IF(OR($A91="",$K91="",$L91=""),"",IFERROR(($K91+$L91)*Assumptions!$B$4,""))</f>
        <v/>
      </c>
      <c r="P91" s="48">
        <f>IF(OR($A91="",$M91=""),"",IFERROR(Assumptions!$B$6+($M91*Assumptions!$B$7),""))</f>
        <v/>
      </c>
      <c r="Q91" s="49" t="n"/>
      <c r="R91" s="48">
        <f>IF(OR($A91="",$N91="",$O91="",$P91=""),"",IFERROR(SUM($N91:$P91)+IF($Q91="",0,$Q91),""))</f>
        <v/>
      </c>
      <c r="S91" s="45" t="n"/>
      <c r="T91" s="48">
        <f>IF($R91="","",IFERROR(MAX(Assumptions!$B$9,$R91*(1+IF($S91="",Assumptions!$B$8,$S91))),""))</f>
        <v/>
      </c>
      <c r="U91" s="41">
        <f>IF($T91="","",IFERROR($T91/$H91,""))</f>
        <v/>
      </c>
      <c r="V91" s="50">
        <f>IF($T91="","",IFERROR(($T91-$R91)/$T91,""))</f>
        <v/>
      </c>
      <c r="W91" s="9">
        <f>IF($A91="","",IF(OR($B91="",$C91="",$D91="",$E91="",$F91="",$G91="",$H91="",$I91="",$M91="",$R91=""),"Check missing or invalid inputs",IF($I91&gt;Assumptions!$B$10,"Review waste %",IF(AND($S91&lt;&gt;"",$S91=0),"Review zero markup",IF($T91=Assumptions!$B$9,"Minimum price applied",IF($S91="","Default markup used","Ready for review"))))))</f>
        <v/>
      </c>
    </row>
    <row r="92" ht="24" customHeight="1">
      <c r="A92" s="17" t="n"/>
      <c r="B92" s="43" t="n"/>
      <c r="C92" s="19" t="n"/>
      <c r="D92" s="19" t="n"/>
      <c r="E92" s="17" t="n"/>
      <c r="F92" s="17" t="n"/>
      <c r="G92" s="17" t="n"/>
      <c r="H92" s="44" t="n"/>
      <c r="I92" s="45" t="n"/>
      <c r="J92" s="51">
        <f>IF(OR($A92="",$H92="",$I92=""),"",ROUNDUP($H92*(1+$I92),0))</f>
        <v/>
      </c>
      <c r="K92" s="52">
        <f>IF(OR($A92="",$H92="",$G92=""),"",IFERROR($H92/VLOOKUP($G92,Assumptions!$G$4:$H$6,2,FALSE),""))</f>
        <v/>
      </c>
      <c r="L92" s="52">
        <f>IF(OR($A92="",$J92=""),"",IFERROR($J92/Assumptions!$B$5,""))</f>
        <v/>
      </c>
      <c r="M92" s="47" t="n"/>
      <c r="N92" s="53">
        <f>IF(OR($A92="",$J92="",$F92=""),"",IFERROR($J92*VLOOKUP($F92,Assumptions!$D$4:$E$8,2,FALSE),""))</f>
        <v/>
      </c>
      <c r="O92" s="53">
        <f>IF(OR($A92="",$K92="",$L92=""),"",IFERROR(($K92+$L92)*Assumptions!$B$4,""))</f>
        <v/>
      </c>
      <c r="P92" s="53">
        <f>IF(OR($A92="",$M92=""),"",IFERROR(Assumptions!$B$6+($M92*Assumptions!$B$7),""))</f>
        <v/>
      </c>
      <c r="Q92" s="49" t="n"/>
      <c r="R92" s="53">
        <f>IF(OR($A92="",$N92="",$O92="",$P92=""),"",IFERROR(SUM($N92:$P92)+IF($Q92="",0,$Q92),""))</f>
        <v/>
      </c>
      <c r="S92" s="45" t="n"/>
      <c r="T92" s="53">
        <f>IF($R92="","",IFERROR(MAX(Assumptions!$B$9,$R92*(1+IF($S92="",Assumptions!$B$8,$S92))),""))</f>
        <v/>
      </c>
      <c r="U92" s="54">
        <f>IF($T92="","",IFERROR($T92/$H92,""))</f>
        <v/>
      </c>
      <c r="V92" s="55">
        <f>IF($T92="","",IFERROR(($T92-$R92)/$T92,""))</f>
        <v/>
      </c>
      <c r="W92" s="6">
        <f>IF($A92="","",IF(OR($B92="",$C92="",$D92="",$E92="",$F92="",$G92="",$H92="",$I92="",$M92="",$R92=""),"Check missing or invalid inputs",IF($I92&gt;Assumptions!$B$10,"Review waste %",IF(AND($S92&lt;&gt;"",$S92=0),"Review zero markup",IF($T92=Assumptions!$B$9,"Minimum price applied",IF($S92="","Default markup used","Ready for review"))))))</f>
        <v/>
      </c>
    </row>
    <row r="93" ht="24" customHeight="1">
      <c r="A93" s="17" t="n"/>
      <c r="B93" s="43" t="n"/>
      <c r="C93" s="19" t="n"/>
      <c r="D93" s="19" t="n"/>
      <c r="E93" s="17" t="n"/>
      <c r="F93" s="17" t="n"/>
      <c r="G93" s="17" t="n"/>
      <c r="H93" s="44" t="n"/>
      <c r="I93" s="45" t="n"/>
      <c r="J93" s="39">
        <f>IF(OR($A93="",$H93="",$I93=""),"",ROUNDUP($H93*(1+$I93),0))</f>
        <v/>
      </c>
      <c r="K93" s="46">
        <f>IF(OR($A93="",$H93="",$G93=""),"",IFERROR($H93/VLOOKUP($G93,Assumptions!$G$4:$H$6,2,FALSE),""))</f>
        <v/>
      </c>
      <c r="L93" s="46">
        <f>IF(OR($A93="",$J93=""),"",IFERROR($J93/Assumptions!$B$5,""))</f>
        <v/>
      </c>
      <c r="M93" s="47" t="n"/>
      <c r="N93" s="48">
        <f>IF(OR($A93="",$J93="",$F93=""),"",IFERROR($J93*VLOOKUP($F93,Assumptions!$D$4:$E$8,2,FALSE),""))</f>
        <v/>
      </c>
      <c r="O93" s="48">
        <f>IF(OR($A93="",$K93="",$L93=""),"",IFERROR(($K93+$L93)*Assumptions!$B$4,""))</f>
        <v/>
      </c>
      <c r="P93" s="48">
        <f>IF(OR($A93="",$M93=""),"",IFERROR(Assumptions!$B$6+($M93*Assumptions!$B$7),""))</f>
        <v/>
      </c>
      <c r="Q93" s="49" t="n"/>
      <c r="R93" s="48">
        <f>IF(OR($A93="",$N93="",$O93="",$P93=""),"",IFERROR(SUM($N93:$P93)+IF($Q93="",0,$Q93),""))</f>
        <v/>
      </c>
      <c r="S93" s="45" t="n"/>
      <c r="T93" s="48">
        <f>IF($R93="","",IFERROR(MAX(Assumptions!$B$9,$R93*(1+IF($S93="",Assumptions!$B$8,$S93))),""))</f>
        <v/>
      </c>
      <c r="U93" s="41">
        <f>IF($T93="","",IFERROR($T93/$H93,""))</f>
        <v/>
      </c>
      <c r="V93" s="50">
        <f>IF($T93="","",IFERROR(($T93-$R93)/$T93,""))</f>
        <v/>
      </c>
      <c r="W93" s="9">
        <f>IF($A93="","",IF(OR($B93="",$C93="",$D93="",$E93="",$F93="",$G93="",$H93="",$I93="",$M93="",$R93=""),"Check missing or invalid inputs",IF($I93&gt;Assumptions!$B$10,"Review waste %",IF(AND($S93&lt;&gt;"",$S93=0),"Review zero markup",IF($T93=Assumptions!$B$9,"Minimum price applied",IF($S93="","Default markup used","Ready for review"))))))</f>
        <v/>
      </c>
    </row>
    <row r="94" ht="24" customHeight="1">
      <c r="A94" s="17" t="n"/>
      <c r="B94" s="43" t="n"/>
      <c r="C94" s="19" t="n"/>
      <c r="D94" s="19" t="n"/>
      <c r="E94" s="17" t="n"/>
      <c r="F94" s="17" t="n"/>
      <c r="G94" s="17" t="n"/>
      <c r="H94" s="44" t="n"/>
      <c r="I94" s="45" t="n"/>
      <c r="J94" s="51">
        <f>IF(OR($A94="",$H94="",$I94=""),"",ROUNDUP($H94*(1+$I94),0))</f>
        <v/>
      </c>
      <c r="K94" s="52">
        <f>IF(OR($A94="",$H94="",$G94=""),"",IFERROR($H94/VLOOKUP($G94,Assumptions!$G$4:$H$6,2,FALSE),""))</f>
        <v/>
      </c>
      <c r="L94" s="52">
        <f>IF(OR($A94="",$J94=""),"",IFERROR($J94/Assumptions!$B$5,""))</f>
        <v/>
      </c>
      <c r="M94" s="47" t="n"/>
      <c r="N94" s="53">
        <f>IF(OR($A94="",$J94="",$F94=""),"",IFERROR($J94*VLOOKUP($F94,Assumptions!$D$4:$E$8,2,FALSE),""))</f>
        <v/>
      </c>
      <c r="O94" s="53">
        <f>IF(OR($A94="",$K94="",$L94=""),"",IFERROR(($K94+$L94)*Assumptions!$B$4,""))</f>
        <v/>
      </c>
      <c r="P94" s="53">
        <f>IF(OR($A94="",$M94=""),"",IFERROR(Assumptions!$B$6+($M94*Assumptions!$B$7),""))</f>
        <v/>
      </c>
      <c r="Q94" s="49" t="n"/>
      <c r="R94" s="53">
        <f>IF(OR($A94="",$N94="",$O94="",$P94=""),"",IFERROR(SUM($N94:$P94)+IF($Q94="",0,$Q94),""))</f>
        <v/>
      </c>
      <c r="S94" s="45" t="n"/>
      <c r="T94" s="53">
        <f>IF($R94="","",IFERROR(MAX(Assumptions!$B$9,$R94*(1+IF($S94="",Assumptions!$B$8,$S94))),""))</f>
        <v/>
      </c>
      <c r="U94" s="54">
        <f>IF($T94="","",IFERROR($T94/$H94,""))</f>
        <v/>
      </c>
      <c r="V94" s="55">
        <f>IF($T94="","",IFERROR(($T94-$R94)/$T94,""))</f>
        <v/>
      </c>
      <c r="W94" s="6">
        <f>IF($A94="","",IF(OR($B94="",$C94="",$D94="",$E94="",$F94="",$G94="",$H94="",$I94="",$M94="",$R94=""),"Check missing or invalid inputs",IF($I94&gt;Assumptions!$B$10,"Review waste %",IF(AND($S94&lt;&gt;"",$S94=0),"Review zero markup",IF($T94=Assumptions!$B$9,"Minimum price applied",IF($S94="","Default markup used","Ready for review"))))))</f>
        <v/>
      </c>
    </row>
    <row r="95" ht="24" customHeight="1">
      <c r="A95" s="17" t="n"/>
      <c r="B95" s="43" t="n"/>
      <c r="C95" s="19" t="n"/>
      <c r="D95" s="19" t="n"/>
      <c r="E95" s="17" t="n"/>
      <c r="F95" s="17" t="n"/>
      <c r="G95" s="17" t="n"/>
      <c r="H95" s="44" t="n"/>
      <c r="I95" s="45" t="n"/>
      <c r="J95" s="39">
        <f>IF(OR($A95="",$H95="",$I95=""),"",ROUNDUP($H95*(1+$I95),0))</f>
        <v/>
      </c>
      <c r="K95" s="46">
        <f>IF(OR($A95="",$H95="",$G95=""),"",IFERROR($H95/VLOOKUP($G95,Assumptions!$G$4:$H$6,2,FALSE),""))</f>
        <v/>
      </c>
      <c r="L95" s="46">
        <f>IF(OR($A95="",$J95=""),"",IFERROR($J95/Assumptions!$B$5,""))</f>
        <v/>
      </c>
      <c r="M95" s="47" t="n"/>
      <c r="N95" s="48">
        <f>IF(OR($A95="",$J95="",$F95=""),"",IFERROR($J95*VLOOKUP($F95,Assumptions!$D$4:$E$8,2,FALSE),""))</f>
        <v/>
      </c>
      <c r="O95" s="48">
        <f>IF(OR($A95="",$K95="",$L95=""),"",IFERROR(($K95+$L95)*Assumptions!$B$4,""))</f>
        <v/>
      </c>
      <c r="P95" s="48">
        <f>IF(OR($A95="",$M95=""),"",IFERROR(Assumptions!$B$6+($M95*Assumptions!$B$7),""))</f>
        <v/>
      </c>
      <c r="Q95" s="49" t="n"/>
      <c r="R95" s="48">
        <f>IF(OR($A95="",$N95="",$O95="",$P95=""),"",IFERROR(SUM($N95:$P95)+IF($Q95="",0,$Q95),""))</f>
        <v/>
      </c>
      <c r="S95" s="45" t="n"/>
      <c r="T95" s="48">
        <f>IF($R95="","",IFERROR(MAX(Assumptions!$B$9,$R95*(1+IF($S95="",Assumptions!$B$8,$S95))),""))</f>
        <v/>
      </c>
      <c r="U95" s="41">
        <f>IF($T95="","",IFERROR($T95/$H95,""))</f>
        <v/>
      </c>
      <c r="V95" s="50">
        <f>IF($T95="","",IFERROR(($T95-$R95)/$T95,""))</f>
        <v/>
      </c>
      <c r="W95" s="9">
        <f>IF($A95="","",IF(OR($B95="",$C95="",$D95="",$E95="",$F95="",$G95="",$H95="",$I95="",$M95="",$R95=""),"Check missing or invalid inputs",IF($I95&gt;Assumptions!$B$10,"Review waste %",IF(AND($S95&lt;&gt;"",$S95=0),"Review zero markup",IF($T95=Assumptions!$B$9,"Minimum price applied",IF($S95="","Default markup used","Ready for review"))))))</f>
        <v/>
      </c>
    </row>
    <row r="96" ht="24" customHeight="1">
      <c r="A96" s="17" t="n"/>
      <c r="B96" s="43" t="n"/>
      <c r="C96" s="19" t="n"/>
      <c r="D96" s="19" t="n"/>
      <c r="E96" s="17" t="n"/>
      <c r="F96" s="17" t="n"/>
      <c r="G96" s="17" t="n"/>
      <c r="H96" s="44" t="n"/>
      <c r="I96" s="45" t="n"/>
      <c r="J96" s="51">
        <f>IF(OR($A96="",$H96="",$I96=""),"",ROUNDUP($H96*(1+$I96),0))</f>
        <v/>
      </c>
      <c r="K96" s="52">
        <f>IF(OR($A96="",$H96="",$G96=""),"",IFERROR($H96/VLOOKUP($G96,Assumptions!$G$4:$H$6,2,FALSE),""))</f>
        <v/>
      </c>
      <c r="L96" s="52">
        <f>IF(OR($A96="",$J96=""),"",IFERROR($J96/Assumptions!$B$5,""))</f>
        <v/>
      </c>
      <c r="M96" s="47" t="n"/>
      <c r="N96" s="53">
        <f>IF(OR($A96="",$J96="",$F96=""),"",IFERROR($J96*VLOOKUP($F96,Assumptions!$D$4:$E$8,2,FALSE),""))</f>
        <v/>
      </c>
      <c r="O96" s="53">
        <f>IF(OR($A96="",$K96="",$L96=""),"",IFERROR(($K96+$L96)*Assumptions!$B$4,""))</f>
        <v/>
      </c>
      <c r="P96" s="53">
        <f>IF(OR($A96="",$M96=""),"",IFERROR(Assumptions!$B$6+($M96*Assumptions!$B$7),""))</f>
        <v/>
      </c>
      <c r="Q96" s="49" t="n"/>
      <c r="R96" s="53">
        <f>IF(OR($A96="",$N96="",$O96="",$P96=""),"",IFERROR(SUM($N96:$P96)+IF($Q96="",0,$Q96),""))</f>
        <v/>
      </c>
      <c r="S96" s="45" t="n"/>
      <c r="T96" s="53">
        <f>IF($R96="","",IFERROR(MAX(Assumptions!$B$9,$R96*(1+IF($S96="",Assumptions!$B$8,$S96))),""))</f>
        <v/>
      </c>
      <c r="U96" s="54">
        <f>IF($T96="","",IFERROR($T96/$H96,""))</f>
        <v/>
      </c>
      <c r="V96" s="55">
        <f>IF($T96="","",IFERROR(($T96-$R96)/$T96,""))</f>
        <v/>
      </c>
      <c r="W96" s="6">
        <f>IF($A96="","",IF(OR($B96="",$C96="",$D96="",$E96="",$F96="",$G96="",$H96="",$I96="",$M96="",$R96=""),"Check missing or invalid inputs",IF($I96&gt;Assumptions!$B$10,"Review waste %",IF(AND($S96&lt;&gt;"",$S96=0),"Review zero markup",IF($T96=Assumptions!$B$9,"Minimum price applied",IF($S96="","Default markup used","Ready for review"))))))</f>
        <v/>
      </c>
    </row>
    <row r="97" ht="24" customHeight="1">
      <c r="A97" s="17" t="n"/>
      <c r="B97" s="43" t="n"/>
      <c r="C97" s="19" t="n"/>
      <c r="D97" s="19" t="n"/>
      <c r="E97" s="17" t="n"/>
      <c r="F97" s="17" t="n"/>
      <c r="G97" s="17" t="n"/>
      <c r="H97" s="44" t="n"/>
      <c r="I97" s="45" t="n"/>
      <c r="J97" s="39">
        <f>IF(OR($A97="",$H97="",$I97=""),"",ROUNDUP($H97*(1+$I97),0))</f>
        <v/>
      </c>
      <c r="K97" s="46">
        <f>IF(OR($A97="",$H97="",$G97=""),"",IFERROR($H97/VLOOKUP($G97,Assumptions!$G$4:$H$6,2,FALSE),""))</f>
        <v/>
      </c>
      <c r="L97" s="46">
        <f>IF(OR($A97="",$J97=""),"",IFERROR($J97/Assumptions!$B$5,""))</f>
        <v/>
      </c>
      <c r="M97" s="47" t="n"/>
      <c r="N97" s="48">
        <f>IF(OR($A97="",$J97="",$F97=""),"",IFERROR($J97*VLOOKUP($F97,Assumptions!$D$4:$E$8,2,FALSE),""))</f>
        <v/>
      </c>
      <c r="O97" s="48">
        <f>IF(OR($A97="",$K97="",$L97=""),"",IFERROR(($K97+$L97)*Assumptions!$B$4,""))</f>
        <v/>
      </c>
      <c r="P97" s="48">
        <f>IF(OR($A97="",$M97=""),"",IFERROR(Assumptions!$B$6+($M97*Assumptions!$B$7),""))</f>
        <v/>
      </c>
      <c r="Q97" s="49" t="n"/>
      <c r="R97" s="48">
        <f>IF(OR($A97="",$N97="",$O97="",$P97=""),"",IFERROR(SUM($N97:$P97)+IF($Q97="",0,$Q97),""))</f>
        <v/>
      </c>
      <c r="S97" s="45" t="n"/>
      <c r="T97" s="48">
        <f>IF($R97="","",IFERROR(MAX(Assumptions!$B$9,$R97*(1+IF($S97="",Assumptions!$B$8,$S97))),""))</f>
        <v/>
      </c>
      <c r="U97" s="41">
        <f>IF($T97="","",IFERROR($T97/$H97,""))</f>
        <v/>
      </c>
      <c r="V97" s="50">
        <f>IF($T97="","",IFERROR(($T97-$R97)/$T97,""))</f>
        <v/>
      </c>
      <c r="W97" s="9">
        <f>IF($A97="","",IF(OR($B97="",$C97="",$D97="",$E97="",$F97="",$G97="",$H97="",$I97="",$M97="",$R97=""),"Check missing or invalid inputs",IF($I97&gt;Assumptions!$B$10,"Review waste %",IF(AND($S97&lt;&gt;"",$S97=0),"Review zero markup",IF($T97=Assumptions!$B$9,"Minimum price applied",IF($S97="","Default markup used","Ready for review"))))))</f>
        <v/>
      </c>
    </row>
    <row r="98" ht="24" customHeight="1">
      <c r="A98" s="17" t="n"/>
      <c r="B98" s="43" t="n"/>
      <c r="C98" s="19" t="n"/>
      <c r="D98" s="19" t="n"/>
      <c r="E98" s="17" t="n"/>
      <c r="F98" s="17" t="n"/>
      <c r="G98" s="17" t="n"/>
      <c r="H98" s="44" t="n"/>
      <c r="I98" s="45" t="n"/>
      <c r="J98" s="51">
        <f>IF(OR($A98="",$H98="",$I98=""),"",ROUNDUP($H98*(1+$I98),0))</f>
        <v/>
      </c>
      <c r="K98" s="52">
        <f>IF(OR($A98="",$H98="",$G98=""),"",IFERROR($H98/VLOOKUP($G98,Assumptions!$G$4:$H$6,2,FALSE),""))</f>
        <v/>
      </c>
      <c r="L98" s="52">
        <f>IF(OR($A98="",$J98=""),"",IFERROR($J98/Assumptions!$B$5,""))</f>
        <v/>
      </c>
      <c r="M98" s="47" t="n"/>
      <c r="N98" s="53">
        <f>IF(OR($A98="",$J98="",$F98=""),"",IFERROR($J98*VLOOKUP($F98,Assumptions!$D$4:$E$8,2,FALSE),""))</f>
        <v/>
      </c>
      <c r="O98" s="53">
        <f>IF(OR($A98="",$K98="",$L98=""),"",IFERROR(($K98+$L98)*Assumptions!$B$4,""))</f>
        <v/>
      </c>
      <c r="P98" s="53">
        <f>IF(OR($A98="",$M98=""),"",IFERROR(Assumptions!$B$6+($M98*Assumptions!$B$7),""))</f>
        <v/>
      </c>
      <c r="Q98" s="49" t="n"/>
      <c r="R98" s="53">
        <f>IF(OR($A98="",$N98="",$O98="",$P98=""),"",IFERROR(SUM($N98:$P98)+IF($Q98="",0,$Q98),""))</f>
        <v/>
      </c>
      <c r="S98" s="45" t="n"/>
      <c r="T98" s="53">
        <f>IF($R98="","",IFERROR(MAX(Assumptions!$B$9,$R98*(1+IF($S98="",Assumptions!$B$8,$S98))),""))</f>
        <v/>
      </c>
      <c r="U98" s="54">
        <f>IF($T98="","",IFERROR($T98/$H98,""))</f>
        <v/>
      </c>
      <c r="V98" s="55">
        <f>IF($T98="","",IFERROR(($T98-$R98)/$T98,""))</f>
        <v/>
      </c>
      <c r="W98" s="6">
        <f>IF($A98="","",IF(OR($B98="",$C98="",$D98="",$E98="",$F98="",$G98="",$H98="",$I98="",$M98="",$R98=""),"Check missing or invalid inputs",IF($I98&gt;Assumptions!$B$10,"Review waste %",IF(AND($S98&lt;&gt;"",$S98=0),"Review zero markup",IF($T98=Assumptions!$B$9,"Minimum price applied",IF($S98="","Default markup used","Ready for review"))))))</f>
        <v/>
      </c>
    </row>
    <row r="99" ht="24" customHeight="1">
      <c r="A99" s="17" t="n"/>
      <c r="B99" s="43" t="n"/>
      <c r="C99" s="19" t="n"/>
      <c r="D99" s="19" t="n"/>
      <c r="E99" s="17" t="n"/>
      <c r="F99" s="17" t="n"/>
      <c r="G99" s="17" t="n"/>
      <c r="H99" s="44" t="n"/>
      <c r="I99" s="45" t="n"/>
      <c r="J99" s="39">
        <f>IF(OR($A99="",$H99="",$I99=""),"",ROUNDUP($H99*(1+$I99),0))</f>
        <v/>
      </c>
      <c r="K99" s="46">
        <f>IF(OR($A99="",$H99="",$G99=""),"",IFERROR($H99/VLOOKUP($G99,Assumptions!$G$4:$H$6,2,FALSE),""))</f>
        <v/>
      </c>
      <c r="L99" s="46">
        <f>IF(OR($A99="",$J99=""),"",IFERROR($J99/Assumptions!$B$5,""))</f>
        <v/>
      </c>
      <c r="M99" s="47" t="n"/>
      <c r="N99" s="48">
        <f>IF(OR($A99="",$J99="",$F99=""),"",IFERROR($J99*VLOOKUP($F99,Assumptions!$D$4:$E$8,2,FALSE),""))</f>
        <v/>
      </c>
      <c r="O99" s="48">
        <f>IF(OR($A99="",$K99="",$L99=""),"",IFERROR(($K99+$L99)*Assumptions!$B$4,""))</f>
        <v/>
      </c>
      <c r="P99" s="48">
        <f>IF(OR($A99="",$M99=""),"",IFERROR(Assumptions!$B$6+($M99*Assumptions!$B$7),""))</f>
        <v/>
      </c>
      <c r="Q99" s="49" t="n"/>
      <c r="R99" s="48">
        <f>IF(OR($A99="",$N99="",$O99="",$P99=""),"",IFERROR(SUM($N99:$P99)+IF($Q99="",0,$Q99),""))</f>
        <v/>
      </c>
      <c r="S99" s="45" t="n"/>
      <c r="T99" s="48">
        <f>IF($R99="","",IFERROR(MAX(Assumptions!$B$9,$R99*(1+IF($S99="",Assumptions!$B$8,$S99))),""))</f>
        <v/>
      </c>
      <c r="U99" s="41">
        <f>IF($T99="","",IFERROR($T99/$H99,""))</f>
        <v/>
      </c>
      <c r="V99" s="50">
        <f>IF($T99="","",IFERROR(($T99-$R99)/$T99,""))</f>
        <v/>
      </c>
      <c r="W99" s="9">
        <f>IF($A99="","",IF(OR($B99="",$C99="",$D99="",$E99="",$F99="",$G99="",$H99="",$I99="",$M99="",$R99=""),"Check missing or invalid inputs",IF($I99&gt;Assumptions!$B$10,"Review waste %",IF(AND($S99&lt;&gt;"",$S99=0),"Review zero markup",IF($T99=Assumptions!$B$9,"Minimum price applied",IF($S99="","Default markup used","Ready for review"))))))</f>
        <v/>
      </c>
    </row>
    <row r="100" ht="24" customHeight="1">
      <c r="A100" s="17" t="n"/>
      <c r="B100" s="43" t="n"/>
      <c r="C100" s="19" t="n"/>
      <c r="D100" s="19" t="n"/>
      <c r="E100" s="17" t="n"/>
      <c r="F100" s="17" t="n"/>
      <c r="G100" s="17" t="n"/>
      <c r="H100" s="44" t="n"/>
      <c r="I100" s="45" t="n"/>
      <c r="J100" s="51">
        <f>IF(OR($A100="",$H100="",$I100=""),"",ROUNDUP($H100*(1+$I100),0))</f>
        <v/>
      </c>
      <c r="K100" s="52">
        <f>IF(OR($A100="",$H100="",$G100=""),"",IFERROR($H100/VLOOKUP($G100,Assumptions!$G$4:$H$6,2,FALSE),""))</f>
        <v/>
      </c>
      <c r="L100" s="52">
        <f>IF(OR($A100="",$J100=""),"",IFERROR($J100/Assumptions!$B$5,""))</f>
        <v/>
      </c>
      <c r="M100" s="47" t="n"/>
      <c r="N100" s="53">
        <f>IF(OR($A100="",$J100="",$F100=""),"",IFERROR($J100*VLOOKUP($F100,Assumptions!$D$4:$E$8,2,FALSE),""))</f>
        <v/>
      </c>
      <c r="O100" s="53">
        <f>IF(OR($A100="",$K100="",$L100=""),"",IFERROR(($K100+$L100)*Assumptions!$B$4,""))</f>
        <v/>
      </c>
      <c r="P100" s="53">
        <f>IF(OR($A100="",$M100=""),"",IFERROR(Assumptions!$B$6+($M100*Assumptions!$B$7),""))</f>
        <v/>
      </c>
      <c r="Q100" s="49" t="n"/>
      <c r="R100" s="53">
        <f>IF(OR($A100="",$N100="",$O100="",$P100=""),"",IFERROR(SUM($N100:$P100)+IF($Q100="",0,$Q100),""))</f>
        <v/>
      </c>
      <c r="S100" s="45" t="n"/>
      <c r="T100" s="53">
        <f>IF($R100="","",IFERROR(MAX(Assumptions!$B$9,$R100*(1+IF($S100="",Assumptions!$B$8,$S100))),""))</f>
        <v/>
      </c>
      <c r="U100" s="54">
        <f>IF($T100="","",IFERROR($T100/$H100,""))</f>
        <v/>
      </c>
      <c r="V100" s="55">
        <f>IF($T100="","",IFERROR(($T100-$R100)/$T100,""))</f>
        <v/>
      </c>
      <c r="W100" s="6">
        <f>IF($A100="","",IF(OR($B100="",$C100="",$D100="",$E100="",$F100="",$G100="",$H100="",$I100="",$M100="",$R100=""),"Check missing or invalid inputs",IF($I100&gt;Assumptions!$B$10,"Review waste %",IF(AND($S100&lt;&gt;"",$S100=0),"Review zero markup",IF($T100=Assumptions!$B$9,"Minimum price applied",IF($S100="","Default markup used","Ready for review"))))))</f>
        <v/>
      </c>
    </row>
    <row r="101" ht="24" customHeight="1">
      <c r="A101" s="17" t="n"/>
      <c r="B101" s="43" t="n"/>
      <c r="C101" s="19" t="n"/>
      <c r="D101" s="19" t="n"/>
      <c r="E101" s="17" t="n"/>
      <c r="F101" s="17" t="n"/>
      <c r="G101" s="17" t="n"/>
      <c r="H101" s="44" t="n"/>
      <c r="I101" s="45" t="n"/>
      <c r="J101" s="39">
        <f>IF(OR($A101="",$H101="",$I101=""),"",ROUNDUP($H101*(1+$I101),0))</f>
        <v/>
      </c>
      <c r="K101" s="46">
        <f>IF(OR($A101="",$H101="",$G101=""),"",IFERROR($H101/VLOOKUP($G101,Assumptions!$G$4:$H$6,2,FALSE),""))</f>
        <v/>
      </c>
      <c r="L101" s="46">
        <f>IF(OR($A101="",$J101=""),"",IFERROR($J101/Assumptions!$B$5,""))</f>
        <v/>
      </c>
      <c r="M101" s="47" t="n"/>
      <c r="N101" s="48">
        <f>IF(OR($A101="",$J101="",$F101=""),"",IFERROR($J101*VLOOKUP($F101,Assumptions!$D$4:$E$8,2,FALSE),""))</f>
        <v/>
      </c>
      <c r="O101" s="48">
        <f>IF(OR($A101="",$K101="",$L101=""),"",IFERROR(($K101+$L101)*Assumptions!$B$4,""))</f>
        <v/>
      </c>
      <c r="P101" s="48">
        <f>IF(OR($A101="",$M101=""),"",IFERROR(Assumptions!$B$6+($M101*Assumptions!$B$7),""))</f>
        <v/>
      </c>
      <c r="Q101" s="49" t="n"/>
      <c r="R101" s="48">
        <f>IF(OR($A101="",$N101="",$O101="",$P101=""),"",IFERROR(SUM($N101:$P101)+IF($Q101="",0,$Q101),""))</f>
        <v/>
      </c>
      <c r="S101" s="45" t="n"/>
      <c r="T101" s="48">
        <f>IF($R101="","",IFERROR(MAX(Assumptions!$B$9,$R101*(1+IF($S101="",Assumptions!$B$8,$S101))),""))</f>
        <v/>
      </c>
      <c r="U101" s="41">
        <f>IF($T101="","",IFERROR($T101/$H101,""))</f>
        <v/>
      </c>
      <c r="V101" s="50">
        <f>IF($T101="","",IFERROR(($T101-$R101)/$T101,""))</f>
        <v/>
      </c>
      <c r="W101" s="9">
        <f>IF($A101="","",IF(OR($B101="",$C101="",$D101="",$E101="",$F101="",$G101="",$H101="",$I101="",$M101="",$R101=""),"Check missing or invalid inputs",IF($I101&gt;Assumptions!$B$10,"Review waste %",IF(AND($S101&lt;&gt;"",$S101=0),"Review zero markup",IF($T101=Assumptions!$B$9,"Minimum price applied",IF($S101="","Default markup used","Ready for review"))))))</f>
        <v/>
      </c>
    </row>
    <row r="102" ht="24" customHeight="1">
      <c r="A102" s="17" t="n"/>
      <c r="B102" s="43" t="n"/>
      <c r="C102" s="19" t="n"/>
      <c r="D102" s="19" t="n"/>
      <c r="E102" s="17" t="n"/>
      <c r="F102" s="17" t="n"/>
      <c r="G102" s="17" t="n"/>
      <c r="H102" s="44" t="n"/>
      <c r="I102" s="45" t="n"/>
      <c r="J102" s="51">
        <f>IF(OR($A102="",$H102="",$I102=""),"",ROUNDUP($H102*(1+$I102),0))</f>
        <v/>
      </c>
      <c r="K102" s="52">
        <f>IF(OR($A102="",$H102="",$G102=""),"",IFERROR($H102/VLOOKUP($G102,Assumptions!$G$4:$H$6,2,FALSE),""))</f>
        <v/>
      </c>
      <c r="L102" s="52">
        <f>IF(OR($A102="",$J102=""),"",IFERROR($J102/Assumptions!$B$5,""))</f>
        <v/>
      </c>
      <c r="M102" s="47" t="n"/>
      <c r="N102" s="53">
        <f>IF(OR($A102="",$J102="",$F102=""),"",IFERROR($J102*VLOOKUP($F102,Assumptions!$D$4:$E$8,2,FALSE),""))</f>
        <v/>
      </c>
      <c r="O102" s="53">
        <f>IF(OR($A102="",$K102="",$L102=""),"",IFERROR(($K102+$L102)*Assumptions!$B$4,""))</f>
        <v/>
      </c>
      <c r="P102" s="53">
        <f>IF(OR($A102="",$M102=""),"",IFERROR(Assumptions!$B$6+($M102*Assumptions!$B$7),""))</f>
        <v/>
      </c>
      <c r="Q102" s="49" t="n"/>
      <c r="R102" s="53">
        <f>IF(OR($A102="",$N102="",$O102="",$P102=""),"",IFERROR(SUM($N102:$P102)+IF($Q102="",0,$Q102),""))</f>
        <v/>
      </c>
      <c r="S102" s="45" t="n"/>
      <c r="T102" s="53">
        <f>IF($R102="","",IFERROR(MAX(Assumptions!$B$9,$R102*(1+IF($S102="",Assumptions!$B$8,$S102))),""))</f>
        <v/>
      </c>
      <c r="U102" s="54">
        <f>IF($T102="","",IFERROR($T102/$H102,""))</f>
        <v/>
      </c>
      <c r="V102" s="55">
        <f>IF($T102="","",IFERROR(($T102-$R102)/$T102,""))</f>
        <v/>
      </c>
      <c r="W102" s="6">
        <f>IF($A102="","",IF(OR($B102="",$C102="",$D102="",$E102="",$F102="",$G102="",$H102="",$I102="",$M102="",$R102=""),"Check missing or invalid inputs",IF($I102&gt;Assumptions!$B$10,"Review waste %",IF(AND($S102&lt;&gt;"",$S102=0),"Review zero markup",IF($T102=Assumptions!$B$9,"Minimum price applied",IF($S102="","Default markup used","Ready for review"))))))</f>
        <v/>
      </c>
    </row>
    <row r="103" ht="24" customHeight="1">
      <c r="A103" s="17" t="n"/>
      <c r="B103" s="43" t="n"/>
      <c r="C103" s="19" t="n"/>
      <c r="D103" s="19" t="n"/>
      <c r="E103" s="17" t="n"/>
      <c r="F103" s="17" t="n"/>
      <c r="G103" s="17" t="n"/>
      <c r="H103" s="44" t="n"/>
      <c r="I103" s="45" t="n"/>
      <c r="J103" s="39">
        <f>IF(OR($A103="",$H103="",$I103=""),"",ROUNDUP($H103*(1+$I103),0))</f>
        <v/>
      </c>
      <c r="K103" s="46">
        <f>IF(OR($A103="",$H103="",$G103=""),"",IFERROR($H103/VLOOKUP($G103,Assumptions!$G$4:$H$6,2,FALSE),""))</f>
        <v/>
      </c>
      <c r="L103" s="46">
        <f>IF(OR($A103="",$J103=""),"",IFERROR($J103/Assumptions!$B$5,""))</f>
        <v/>
      </c>
      <c r="M103" s="47" t="n"/>
      <c r="N103" s="48">
        <f>IF(OR($A103="",$J103="",$F103=""),"",IFERROR($J103*VLOOKUP($F103,Assumptions!$D$4:$E$8,2,FALSE),""))</f>
        <v/>
      </c>
      <c r="O103" s="48">
        <f>IF(OR($A103="",$K103="",$L103=""),"",IFERROR(($K103+$L103)*Assumptions!$B$4,""))</f>
        <v/>
      </c>
      <c r="P103" s="48">
        <f>IF(OR($A103="",$M103=""),"",IFERROR(Assumptions!$B$6+($M103*Assumptions!$B$7),""))</f>
        <v/>
      </c>
      <c r="Q103" s="49" t="n"/>
      <c r="R103" s="48">
        <f>IF(OR($A103="",$N103="",$O103="",$P103=""),"",IFERROR(SUM($N103:$P103)+IF($Q103="",0,$Q103),""))</f>
        <v/>
      </c>
      <c r="S103" s="45" t="n"/>
      <c r="T103" s="48">
        <f>IF($R103="","",IFERROR(MAX(Assumptions!$B$9,$R103*(1+IF($S103="",Assumptions!$B$8,$S103))),""))</f>
        <v/>
      </c>
      <c r="U103" s="41">
        <f>IF($T103="","",IFERROR($T103/$H103,""))</f>
        <v/>
      </c>
      <c r="V103" s="50">
        <f>IF($T103="","",IFERROR(($T103-$R103)/$T103,""))</f>
        <v/>
      </c>
      <c r="W103" s="9">
        <f>IF($A103="","",IF(OR($B103="",$C103="",$D103="",$E103="",$F103="",$G103="",$H103="",$I103="",$M103="",$R103=""),"Check missing or invalid inputs",IF($I103&gt;Assumptions!$B$10,"Review waste %",IF(AND($S103&lt;&gt;"",$S103=0),"Review zero markup",IF($T103=Assumptions!$B$9,"Minimum price applied",IF($S103="","Default markup used","Ready for review"))))))</f>
        <v/>
      </c>
    </row>
    <row r="104" ht="24" customHeight="1">
      <c r="A104" s="17" t="n"/>
      <c r="B104" s="43" t="n"/>
      <c r="C104" s="19" t="n"/>
      <c r="D104" s="19" t="n"/>
      <c r="E104" s="17" t="n"/>
      <c r="F104" s="17" t="n"/>
      <c r="G104" s="17" t="n"/>
      <c r="H104" s="44" t="n"/>
      <c r="I104" s="45" t="n"/>
      <c r="J104" s="51">
        <f>IF(OR($A104="",$H104="",$I104=""),"",ROUNDUP($H104*(1+$I104),0))</f>
        <v/>
      </c>
      <c r="K104" s="52">
        <f>IF(OR($A104="",$H104="",$G104=""),"",IFERROR($H104/VLOOKUP($G104,Assumptions!$G$4:$H$6,2,FALSE),""))</f>
        <v/>
      </c>
      <c r="L104" s="52">
        <f>IF(OR($A104="",$J104=""),"",IFERROR($J104/Assumptions!$B$5,""))</f>
        <v/>
      </c>
      <c r="M104" s="47" t="n"/>
      <c r="N104" s="53">
        <f>IF(OR($A104="",$J104="",$F104=""),"",IFERROR($J104*VLOOKUP($F104,Assumptions!$D$4:$E$8,2,FALSE),""))</f>
        <v/>
      </c>
      <c r="O104" s="53">
        <f>IF(OR($A104="",$K104="",$L104=""),"",IFERROR(($K104+$L104)*Assumptions!$B$4,""))</f>
        <v/>
      </c>
      <c r="P104" s="53">
        <f>IF(OR($A104="",$M104=""),"",IFERROR(Assumptions!$B$6+($M104*Assumptions!$B$7),""))</f>
        <v/>
      </c>
      <c r="Q104" s="49" t="n"/>
      <c r="R104" s="53">
        <f>IF(OR($A104="",$N104="",$O104="",$P104=""),"",IFERROR(SUM($N104:$P104)+IF($Q104="",0,$Q104),""))</f>
        <v/>
      </c>
      <c r="S104" s="45" t="n"/>
      <c r="T104" s="53">
        <f>IF($R104="","",IFERROR(MAX(Assumptions!$B$9,$R104*(1+IF($S104="",Assumptions!$B$8,$S104))),""))</f>
        <v/>
      </c>
      <c r="U104" s="54">
        <f>IF($T104="","",IFERROR($T104/$H104,""))</f>
        <v/>
      </c>
      <c r="V104" s="55">
        <f>IF($T104="","",IFERROR(($T104-$R104)/$T104,""))</f>
        <v/>
      </c>
      <c r="W104" s="6">
        <f>IF($A104="","",IF(OR($B104="",$C104="",$D104="",$E104="",$F104="",$G104="",$H104="",$I104="",$M104="",$R104=""),"Check missing or invalid inputs",IF($I104&gt;Assumptions!$B$10,"Review waste %",IF(AND($S104&lt;&gt;"",$S104=0),"Review zero markup",IF($T104=Assumptions!$B$9,"Minimum price applied",IF($S104="","Default markup used","Ready for review"))))))</f>
        <v/>
      </c>
    </row>
  </sheetData>
  <autoFilter ref="A4:W104"/>
  <mergeCells count="1">
    <mergeCell ref="A1:W1"/>
  </mergeCells>
  <conditionalFormatting sqref="E5:E104">
    <cfRule type="expression" priority="1" dxfId="0">
      <formula>AND($A5&lt;&gt;"",$E5="Accepted")</formula>
    </cfRule>
  </conditionalFormatting>
  <conditionalFormatting sqref="I5:I104">
    <cfRule type="expression" priority="2" dxfId="1">
      <formula>AND($A5&lt;&gt;"",$I5&gt;Assumptions!$B$10)</formula>
    </cfRule>
  </conditionalFormatting>
  <conditionalFormatting sqref="W5:W104">
    <cfRule type="expression" priority="3" dxfId="0">
      <formula>AND($A5&lt;&gt;"",$W5="Ready for review")</formula>
    </cfRule>
    <cfRule type="expression" priority="4" dxfId="1">
      <formula>AND($A5&lt;&gt;"",$W5&lt;&gt;"Ready for review")</formula>
    </cfRule>
  </conditionalFormatting>
  <dataValidations count="9">
    <dataValidation sqref="E5:E104" showDropDown="0" showInputMessage="1" showErrorMessage="1" allowBlank="0" errorTitle="Choose a listed status" error="Select an estimate status from the Assumptions sheet." promptTitle="Estimate status" prompt="Choose the current estimate status." type="list">
      <formula1>INDIRECT("Assumptions!$J$4:$J$8")</formula1>
    </dataValidation>
    <dataValidation sqref="F5:F104" showDropDown="0" showInputMessage="1" showErrorMessage="1" allowBlank="0" errorTitle="Choose a listed sod type" error="Select a sod type from the Assumptions sheet." promptTitle="Sod type" prompt="Choose the sod type used for this estimate." type="list">
      <formula1>INDIRECT("Assumptions!$D$4:$D$8")</formula1>
    </dataValidation>
    <dataValidation sqref="G5:G104" showDropDown="0" showInputMessage="1" showErrorMessage="1" allowBlank="0" errorTitle="Choose a preparation level" error="Select a preparation level from the Assumptions sheet." promptTitle="Preparation level" prompt="Choose the planning level that best matches the site review." type="list">
      <formula1>INDIRECT("Assumptions!$G$4:$G$6")</formula1>
    </dataValidation>
    <dataValidation sqref="B5:B104" showDropDown="0" showInputMessage="0" showErrorMessage="1" allowBlank="0" errorTitle="Check the estimate date" error="Enter a date within the prepared planning range." type="date" operator="between">
      <formula1>DATE(2021,1,1)</formula1>
      <formula2>DATE(2031,12,31)</formula2>
    </dataValidation>
    <dataValidation sqref="H5:H104" showDropDown="0" showInputMessage="0" showErrorMessage="1" allowBlank="0" errorTitle="Check measured area" error="Enter an area from 1 to 2,000,000 square feet." type="decimal" operator="between">
      <formula1>1</formula1>
      <formula2>2000000</formula2>
    </dataValidation>
    <dataValidation sqref="I5:I104" showDropDown="0" showInputMessage="0" showErrorMessage="1" allowBlank="0" errorTitle="Check waste percentage" error="Enter a waste percentage from 0% to 50%." type="decimal" operator="between">
      <formula1>0</formula1>
      <formula2>0.5</formula2>
    </dataValidation>
    <dataValidation sqref="M5:M104" showDropDown="0" showInputMessage="0" showErrorMessage="1" allowBlank="0" errorTitle="Check delivery miles" error="Enter delivery miles from 0 to 1,000." type="decimal" operator="between">
      <formula1>0</formula1>
      <formula2>1000</formula2>
    </dataValidation>
    <dataValidation sqref="Q5:Q104" showDropDown="0" showInputMessage="0" showErrorMessage="1" allowBlank="0" errorTitle="Check other cost" error="Enter an other cost from $0 to $100,000." type="decimal" operator="between">
      <formula1>0</formula1>
      <formula2>100000</formula2>
    </dataValidation>
    <dataValidation sqref="S5:S104" showDropDown="0" showInputMessage="1" showErrorMessage="1" allowBlank="0" errorTitle="Check markup percentage" error="Enter a markup percentage from 0% to 200%, or leave blank for the default." promptTitle="Markup percentage" prompt="Leave blank to use the editable default markup." type="decimal" operator="between">
      <formula1>0</formula1>
      <formula2>2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31" customWidth="1" min="3" max="3"/>
    <col width="22" customWidth="1" min="4" max="4"/>
    <col width="17" customWidth="1" min="5" max="5"/>
    <col width="19" customWidth="1" min="6" max="6"/>
    <col width="19" customWidth="1" min="7" max="7"/>
    <col width="20" customWidth="1" min="8" max="8"/>
    <col width="35" customWidth="1" min="9" max="9"/>
    <col width="17" customWidth="1" min="10" max="10"/>
  </cols>
  <sheetData>
    <row r="1" ht="30" customHeight="1">
      <c r="A1" s="1" t="inlineStr">
        <is>
          <t>Sod Estimate Assumptions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8" t="n"/>
    </row>
    <row r="2" ht="32" customHeight="1">
      <c r="A2" s="2" t="inlineStr">
        <is>
          <t>Editable planning rates and lists. All values are fictional examples and should be reviewed before preparing a customer quote.</t>
        </is>
      </c>
    </row>
    <row r="3">
      <c r="A3" s="3" t="inlineStr">
        <is>
          <t>Rate Assumption</t>
        </is>
      </c>
      <c r="B3" s="3" t="inlineStr">
        <is>
          <t>Editable Value</t>
        </is>
      </c>
      <c r="C3" s="3" t="inlineStr">
        <is>
          <t>Units or Use</t>
        </is>
      </c>
      <c r="D3" s="3" t="inlineStr">
        <is>
          <t>Sod Type</t>
        </is>
      </c>
      <c r="E3" s="3" t="inlineStr">
        <is>
          <t>Material Cost</t>
        </is>
      </c>
      <c r="F3" s="3" t="inlineStr">
        <is>
          <t>Cost Unit</t>
        </is>
      </c>
      <c r="G3" s="3" t="inlineStr">
        <is>
          <t>Preparation Level</t>
        </is>
      </c>
      <c r="H3" s="3" t="inlineStr">
        <is>
          <t>Productivity</t>
        </is>
      </c>
      <c r="I3" s="3" t="inlineStr">
        <is>
          <t>Planning Note</t>
        </is>
      </c>
      <c r="J3" s="3" t="inlineStr">
        <is>
          <t>Estimate Status</t>
        </is>
      </c>
    </row>
    <row r="4">
      <c r="A4" s="6" t="inlineStr">
        <is>
          <t>Crew labor cost</t>
        </is>
      </c>
      <c r="B4" s="56" t="n">
        <v>115</v>
      </c>
      <c r="C4" s="6" t="inlineStr">
        <is>
          <t>Per crew hour</t>
        </is>
      </c>
      <c r="D4" s="19" t="inlineStr">
        <is>
          <t>Bermudagrass</t>
        </is>
      </c>
      <c r="E4" s="57" t="n">
        <v>0.48</v>
      </c>
      <c r="F4" s="6" t="inlineStr">
        <is>
          <t>Per square foot</t>
        </is>
      </c>
      <c r="G4" s="19" t="inlineStr">
        <is>
          <t>Light</t>
        </is>
      </c>
      <c r="H4" s="58" t="n">
        <v>900</v>
      </c>
      <c r="I4" s="6" t="inlineStr">
        <is>
          <t>Minor cleanup and finish grading</t>
        </is>
      </c>
      <c r="J4" s="19" t="inlineStr">
        <is>
          <t>Draft</t>
        </is>
      </c>
    </row>
    <row r="5">
      <c r="A5" s="9" t="inlineStr">
        <is>
          <t>Installation productivity</t>
        </is>
      </c>
      <c r="B5" s="58" t="n">
        <v>650</v>
      </c>
      <c r="C5" s="9" t="inlineStr">
        <is>
          <t>Square feet per crew hour</t>
        </is>
      </c>
      <c r="D5" s="19" t="inlineStr">
        <is>
          <t>Zoysiagrass</t>
        </is>
      </c>
      <c r="E5" s="57" t="n">
        <v>0.78</v>
      </c>
      <c r="F5" s="9" t="inlineStr">
        <is>
          <t>Per square foot</t>
        </is>
      </c>
      <c r="G5" s="19" t="inlineStr">
        <is>
          <t>Standard</t>
        </is>
      </c>
      <c r="H5" s="58" t="n">
        <v>600</v>
      </c>
      <c r="I5" s="9" t="inlineStr">
        <is>
          <t>Typical removal and soil preparation</t>
        </is>
      </c>
      <c r="J5" s="19" t="inlineStr">
        <is>
          <t>Sent</t>
        </is>
      </c>
    </row>
    <row r="6">
      <c r="A6" s="6" t="inlineStr">
        <is>
          <t>Delivery base cost</t>
        </is>
      </c>
      <c r="B6" s="56" t="n">
        <v>175</v>
      </c>
      <c r="C6" s="6" t="inlineStr">
        <is>
          <t>Per estimate with delivery</t>
        </is>
      </c>
      <c r="D6" s="19" t="inlineStr">
        <is>
          <t>Tall Fescue</t>
        </is>
      </c>
      <c r="E6" s="57" t="n">
        <v>0.55</v>
      </c>
      <c r="F6" s="6" t="inlineStr">
        <is>
          <t>Per square foot</t>
        </is>
      </c>
      <c r="G6" s="19" t="inlineStr">
        <is>
          <t>Heavy</t>
        </is>
      </c>
      <c r="H6" s="58" t="n">
        <v>350</v>
      </c>
      <c r="I6" s="6" t="inlineStr">
        <is>
          <t>More extensive preparation allowance</t>
        </is>
      </c>
      <c r="J6" s="19" t="inlineStr">
        <is>
          <t>Accepted</t>
        </is>
      </c>
    </row>
    <row r="7">
      <c r="A7" s="9" t="inlineStr">
        <is>
          <t>Delivery mileage cost</t>
        </is>
      </c>
      <c r="B7" s="59" t="n">
        <v>3.5</v>
      </c>
      <c r="C7" s="9" t="inlineStr">
        <is>
          <t>Per delivery mile</t>
        </is>
      </c>
      <c r="D7" s="19" t="inlineStr">
        <is>
          <t>St. Augustinegrass</t>
        </is>
      </c>
      <c r="E7" s="57" t="n">
        <v>0.63</v>
      </c>
      <c r="F7" s="9" t="inlineStr">
        <is>
          <t>Per square foot</t>
        </is>
      </c>
      <c r="G7" s="9" t="n"/>
      <c r="H7" s="9" t="n"/>
      <c r="I7" s="9" t="n"/>
      <c r="J7" s="19" t="inlineStr">
        <is>
          <t>Declined</t>
        </is>
      </c>
    </row>
    <row r="8">
      <c r="A8" s="6" t="inlineStr">
        <is>
          <t>Default markup</t>
        </is>
      </c>
      <c r="B8" s="60" t="n">
        <v>0.28</v>
      </c>
      <c r="C8" s="6" t="inlineStr">
        <is>
          <t>Used when estimate markup is blank</t>
        </is>
      </c>
      <c r="D8" s="19" t="inlineStr">
        <is>
          <t>Kentucky Bluegrass</t>
        </is>
      </c>
      <c r="E8" s="57" t="n">
        <v>0.6</v>
      </c>
      <c r="F8" s="6" t="inlineStr">
        <is>
          <t>Per square foot</t>
        </is>
      </c>
      <c r="G8" s="6" t="n"/>
      <c r="H8" s="6" t="n"/>
      <c r="I8" s="6" t="n"/>
      <c r="J8" s="19" t="inlineStr">
        <is>
          <t>On Hold</t>
        </is>
      </c>
    </row>
    <row r="9">
      <c r="A9" s="9" t="inlineStr">
        <is>
          <t>Minimum project price</t>
        </is>
      </c>
      <c r="B9" s="56" t="n">
        <v>1200</v>
      </c>
      <c r="C9" s="9" t="inlineStr">
        <is>
          <t>Planning floor before customer review</t>
        </is>
      </c>
      <c r="D9" s="9" t="n"/>
      <c r="E9" s="9" t="n"/>
      <c r="F9" s="9" t="n"/>
      <c r="G9" s="9" t="n"/>
      <c r="H9" s="9" t="n"/>
      <c r="I9" s="9" t="n"/>
      <c r="J9" s="9" t="n"/>
    </row>
    <row r="10">
      <c r="A10" s="6" t="inlineStr">
        <is>
          <t>Waste review threshold</t>
        </is>
      </c>
      <c r="B10" s="60" t="n">
        <v>0.18</v>
      </c>
      <c r="C10" s="6" t="inlineStr">
        <is>
          <t>Rows above this value receive an alert</t>
        </is>
      </c>
      <c r="D10" s="6" t="n"/>
      <c r="E10" s="6" t="n"/>
      <c r="F10" s="6" t="n"/>
      <c r="G10" s="6" t="n"/>
      <c r="H10" s="6" t="n"/>
      <c r="I10" s="6" t="n"/>
      <c r="J10" s="6" t="n"/>
    </row>
    <row r="11"/>
    <row r="12" ht="42" customHeight="1">
      <c r="A12" s="2" t="inlineStr">
        <is>
          <t>Human review is required for measurements, site conditions, material availability, labor assumptions, delivery needs, and final pricing.</t>
        </is>
      </c>
    </row>
  </sheetData>
  <mergeCells count="1">
    <mergeCell ref="A1:J1"/>
  </mergeCells>
  <dataValidations count="1">
    <dataValidation sqref="B4:B10 E4:E8 H4:H6" showDropDown="0" showInputMessage="1" showErrorMessage="1" allowBlank="0" errorTitle="Check the assumption" error="Enter a nonnegative number." promptTitle="Editable planning input" prompt="Enter a nonnegative planning value and review it before quoting." type="decimal" operator="between">
      <formula1>0</formula1>
      <formula2>1000000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Greenfield Landscape Office</dc:creator>
  <dc:title xmlns:dc="http://purl.org/dc/elements/1.1/">Sod Installation Estimate Calculator</dc:title>
  <dc:subject xmlns:dc="http://purl.org/dc/elements/1.1/">Fictional sod installation sales estimates</dc:subject>
  <dcterms:created xmlns:dcterms="http://purl.org/dc/terms/" xmlns:xsi="http://www.w3.org/2001/XMLSchema-instance" xsi:type="dcterms:W3CDTF">2026-09-10T23:11:03Z</dcterms:created>
  <dcterms:modified xmlns:dcterms="http://purl.org/dc/terms/" xmlns:xsi="http://www.w3.org/2001/XMLSchema-instance" xsi:type="dcterms:W3CDTF">2026-09-10T23:11:04+00:00Z</dcterms:modified>
</cp:coreProperties>
</file>